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eskova\OneDrive - SZ\Dokumenty\VZ\Úprava společných prostor obj. Křižíkova\3. kolo\"/>
    </mc:Choice>
  </mc:AlternateContent>
  <bookViews>
    <workbookView xWindow="-15" yWindow="495" windowWidth="28800" windowHeight="15945"/>
  </bookViews>
  <sheets>
    <sheet name="Stavební rozpočet" sheetId="1" r:id="rId1"/>
    <sheet name="Krycí list rozpočtu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23" i="1" l="1"/>
  <c r="AJ23" i="1" s="1"/>
  <c r="W23" i="1"/>
  <c r="V23" i="1"/>
  <c r="K23" i="1"/>
  <c r="I23" i="1"/>
  <c r="X23" i="1" s="1"/>
  <c r="AA23" i="1"/>
  <c r="I27" i="1"/>
  <c r="X27" i="1" s="1"/>
  <c r="I20" i="1"/>
  <c r="X20" i="1" s="1"/>
  <c r="AA22" i="1"/>
  <c r="AI22" i="1" s="1"/>
  <c r="AB24" i="1"/>
  <c r="AJ24" i="1" s="1"/>
  <c r="AB21" i="1"/>
  <c r="AJ21" i="1" s="1"/>
  <c r="AA21" i="1"/>
  <c r="AI21" i="1" s="1"/>
  <c r="W21" i="1"/>
  <c r="V21" i="1"/>
  <c r="K21" i="1"/>
  <c r="I21" i="1"/>
  <c r="X21" i="1" s="1"/>
  <c r="W22" i="1"/>
  <c r="V22" i="1"/>
  <c r="K22" i="1"/>
  <c r="AB20" i="1"/>
  <c r="AJ20" i="1" s="1"/>
  <c r="AA20" i="1"/>
  <c r="AI20" i="1" s="1"/>
  <c r="W20" i="1"/>
  <c r="V20" i="1"/>
  <c r="K20" i="1"/>
  <c r="AB27" i="1"/>
  <c r="AA27" i="1"/>
  <c r="W27" i="1"/>
  <c r="V27" i="1"/>
  <c r="K27" i="1"/>
  <c r="P8" i="1"/>
  <c r="Q8" i="1"/>
  <c r="R8" i="1"/>
  <c r="S8" i="1"/>
  <c r="T8" i="1"/>
  <c r="K9" i="1"/>
  <c r="V9" i="1"/>
  <c r="W9" i="1"/>
  <c r="AA9" i="1"/>
  <c r="AI9" i="1" s="1"/>
  <c r="AB9" i="1"/>
  <c r="AJ9" i="1" s="1"/>
  <c r="K10" i="1"/>
  <c r="V10" i="1"/>
  <c r="W10" i="1"/>
  <c r="AA10" i="1"/>
  <c r="AI10" i="1" s="1"/>
  <c r="AB10" i="1"/>
  <c r="AJ10" i="1" s="1"/>
  <c r="K11" i="1"/>
  <c r="V11" i="1"/>
  <c r="W11" i="1"/>
  <c r="AA11" i="1"/>
  <c r="AI11" i="1" s="1"/>
  <c r="AB11" i="1"/>
  <c r="AJ11" i="1" s="1"/>
  <c r="P12" i="1"/>
  <c r="Q12" i="1"/>
  <c r="R12" i="1"/>
  <c r="S12" i="1"/>
  <c r="T12" i="1"/>
  <c r="K13" i="1"/>
  <c r="V13" i="1"/>
  <c r="W13" i="1"/>
  <c r="AA13" i="1"/>
  <c r="AI13" i="1" s="1"/>
  <c r="AB13" i="1"/>
  <c r="AJ13" i="1" s="1"/>
  <c r="K14" i="1"/>
  <c r="V14" i="1"/>
  <c r="W14" i="1"/>
  <c r="AA14" i="1"/>
  <c r="AI14" i="1" s="1"/>
  <c r="AB14" i="1"/>
  <c r="AJ14" i="1" s="1"/>
  <c r="P15" i="1"/>
  <c r="Q15" i="1"/>
  <c r="R15" i="1"/>
  <c r="S15" i="1"/>
  <c r="T15" i="1"/>
  <c r="K16" i="1"/>
  <c r="V16" i="1"/>
  <c r="W16" i="1"/>
  <c r="AA16" i="1"/>
  <c r="AI16" i="1" s="1"/>
  <c r="AB16" i="1"/>
  <c r="AJ16" i="1" s="1"/>
  <c r="K17" i="1"/>
  <c r="V17" i="1"/>
  <c r="W17" i="1"/>
  <c r="AA17" i="1"/>
  <c r="AI17" i="1" s="1"/>
  <c r="AB17" i="1"/>
  <c r="AJ17" i="1" s="1"/>
  <c r="N18" i="1"/>
  <c r="O18" i="1"/>
  <c r="R18" i="1"/>
  <c r="S18" i="1"/>
  <c r="T18" i="1"/>
  <c r="K19" i="1"/>
  <c r="V19" i="1"/>
  <c r="W19" i="1"/>
  <c r="AA19" i="1"/>
  <c r="AI19" i="1" s="1"/>
  <c r="AB19" i="1"/>
  <c r="AJ19" i="1" s="1"/>
  <c r="K24" i="1"/>
  <c r="V24" i="1"/>
  <c r="W24" i="1"/>
  <c r="N25" i="1"/>
  <c r="O25" i="1"/>
  <c r="R25" i="1"/>
  <c r="S25" i="1"/>
  <c r="T25" i="1"/>
  <c r="K26" i="1"/>
  <c r="V26" i="1"/>
  <c r="W26" i="1"/>
  <c r="AA26" i="1"/>
  <c r="AB26" i="1"/>
  <c r="K28" i="1"/>
  <c r="V28" i="1"/>
  <c r="W28" i="1"/>
  <c r="AA28" i="1"/>
  <c r="AI28" i="1" s="1"/>
  <c r="AB28" i="1"/>
  <c r="AJ28" i="1" s="1"/>
  <c r="P29" i="1"/>
  <c r="Q29" i="1"/>
  <c r="R29" i="1"/>
  <c r="S29" i="1"/>
  <c r="T29" i="1"/>
  <c r="K30" i="1"/>
  <c r="L29" i="1" s="1"/>
  <c r="V30" i="1"/>
  <c r="AE29" i="1" s="1"/>
  <c r="W30" i="1"/>
  <c r="AF29" i="1" s="1"/>
  <c r="AA30" i="1"/>
  <c r="AI30" i="1" s="1"/>
  <c r="AB30" i="1"/>
  <c r="AJ30" i="1" s="1"/>
  <c r="P31" i="1"/>
  <c r="Q31" i="1"/>
  <c r="R31" i="1"/>
  <c r="S31" i="1"/>
  <c r="T31" i="1"/>
  <c r="K32" i="1"/>
  <c r="L31" i="1" s="1"/>
  <c r="V32" i="1"/>
  <c r="AE31" i="1" s="1"/>
  <c r="W32" i="1"/>
  <c r="AF31" i="1" s="1"/>
  <c r="AA32" i="1"/>
  <c r="AI32" i="1" s="1"/>
  <c r="AB32" i="1"/>
  <c r="AJ32" i="1" s="1"/>
  <c r="N33" i="1"/>
  <c r="O33" i="1"/>
  <c r="P33" i="1"/>
  <c r="Q33" i="1"/>
  <c r="T33" i="1"/>
  <c r="K34" i="1"/>
  <c r="V34" i="1"/>
  <c r="W34" i="1"/>
  <c r="AA34" i="1"/>
  <c r="AI34" i="1" s="1"/>
  <c r="AB34" i="1"/>
  <c r="AJ34" i="1" s="1"/>
  <c r="K35" i="1"/>
  <c r="V35" i="1"/>
  <c r="W35" i="1"/>
  <c r="AA35" i="1"/>
  <c r="AI35" i="1" s="1"/>
  <c r="AB35" i="1"/>
  <c r="AJ35" i="1" s="1"/>
  <c r="K36" i="1"/>
  <c r="V36" i="1"/>
  <c r="W36" i="1"/>
  <c r="AA36" i="1"/>
  <c r="AI36" i="1" s="1"/>
  <c r="AB36" i="1"/>
  <c r="AJ36" i="1" s="1"/>
  <c r="K37" i="1"/>
  <c r="V37" i="1"/>
  <c r="W37" i="1"/>
  <c r="AA37" i="1"/>
  <c r="AI37" i="1" s="1"/>
  <c r="AB37" i="1"/>
  <c r="AJ37" i="1" s="1"/>
  <c r="K38" i="1"/>
  <c r="V38" i="1"/>
  <c r="W38" i="1"/>
  <c r="AA38" i="1"/>
  <c r="AI38" i="1" s="1"/>
  <c r="AB38" i="1"/>
  <c r="AJ38" i="1" s="1"/>
  <c r="K39" i="1"/>
  <c r="V39" i="1"/>
  <c r="W39" i="1"/>
  <c r="AA39" i="1"/>
  <c r="AI39" i="1" s="1"/>
  <c r="AB39" i="1"/>
  <c r="AJ39" i="1" s="1"/>
  <c r="K40" i="1"/>
  <c r="V40" i="1"/>
  <c r="W40" i="1"/>
  <c r="AA40" i="1"/>
  <c r="G40" i="1" s="1"/>
  <c r="AB40" i="1"/>
  <c r="AJ40" i="1" s="1"/>
  <c r="N41" i="1"/>
  <c r="O41" i="1"/>
  <c r="P41" i="1"/>
  <c r="Q41" i="1"/>
  <c r="R41" i="1"/>
  <c r="S41" i="1"/>
  <c r="V42" i="1"/>
  <c r="W42" i="1"/>
  <c r="AA42" i="1"/>
  <c r="AI42" i="1" s="1"/>
  <c r="AB42" i="1"/>
  <c r="AJ42" i="1" s="1"/>
  <c r="I40" i="1"/>
  <c r="X40" i="1" s="1"/>
  <c r="I38" i="1"/>
  <c r="X38" i="1" s="1"/>
  <c r="I37" i="1"/>
  <c r="X37" i="1" s="1"/>
  <c r="I39" i="1"/>
  <c r="X39" i="1" s="1"/>
  <c r="I36" i="1"/>
  <c r="X36" i="1" s="1"/>
  <c r="I35" i="1"/>
  <c r="X35" i="1" s="1"/>
  <c r="F17" i="2"/>
  <c r="I42" i="1"/>
  <c r="X42" i="1" s="1"/>
  <c r="I34" i="1"/>
  <c r="X34" i="1" s="1"/>
  <c r="I32" i="1"/>
  <c r="I30" i="1"/>
  <c r="X30" i="1" s="1"/>
  <c r="I28" i="1"/>
  <c r="X28" i="1" s="1"/>
  <c r="I26" i="1"/>
  <c r="X26" i="1" s="1"/>
  <c r="I19" i="1"/>
  <c r="X19" i="1" s="1"/>
  <c r="I17" i="1"/>
  <c r="X17" i="1" s="1"/>
  <c r="I16" i="1"/>
  <c r="X16" i="1" s="1"/>
  <c r="I14" i="1"/>
  <c r="X14" i="1" s="1"/>
  <c r="I13" i="1"/>
  <c r="X13" i="1" s="1"/>
  <c r="I11" i="1"/>
  <c r="X11" i="1" s="1"/>
  <c r="I10" i="1"/>
  <c r="X10" i="1" s="1"/>
  <c r="I9" i="1"/>
  <c r="X9" i="1" s="1"/>
  <c r="AI23" i="1" l="1"/>
  <c r="G23" i="1"/>
  <c r="H23" i="1" s="1"/>
  <c r="I24" i="1"/>
  <c r="X24" i="1" s="1"/>
  <c r="AJ26" i="1"/>
  <c r="AI27" i="1"/>
  <c r="AI26" i="1"/>
  <c r="AA24" i="1"/>
  <c r="AI24" i="1" s="1"/>
  <c r="AJ27" i="1"/>
  <c r="L15" i="1"/>
  <c r="I22" i="1"/>
  <c r="X22" i="1" s="1"/>
  <c r="AB22" i="1"/>
  <c r="AJ22" i="1" s="1"/>
  <c r="G21" i="1"/>
  <c r="H21" i="1" s="1"/>
  <c r="G22" i="1"/>
  <c r="H22" i="1" s="1"/>
  <c r="G20" i="1"/>
  <c r="H20" i="1" s="1"/>
  <c r="L12" i="1"/>
  <c r="L25" i="1"/>
  <c r="G27" i="1"/>
  <c r="H27" i="1" s="1"/>
  <c r="AG29" i="1"/>
  <c r="L33" i="1"/>
  <c r="X32" i="1"/>
  <c r="AG31" i="1" s="1"/>
  <c r="L18" i="1"/>
  <c r="L8" i="1"/>
  <c r="H40" i="1"/>
  <c r="AI40" i="1"/>
  <c r="G39" i="1"/>
  <c r="G37" i="1"/>
  <c r="H37" i="1" s="1"/>
  <c r="G38" i="1"/>
  <c r="H38" i="1" s="1"/>
  <c r="AF15" i="1"/>
  <c r="G10" i="1"/>
  <c r="H10" i="1" s="1"/>
  <c r="AF18" i="1"/>
  <c r="AE41" i="1"/>
  <c r="AE15" i="1"/>
  <c r="H39" i="1"/>
  <c r="G19" i="1"/>
  <c r="H19" i="1" s="1"/>
  <c r="G36" i="1"/>
  <c r="H36" i="1" s="1"/>
  <c r="AF12" i="1"/>
  <c r="G35" i="1"/>
  <c r="H35" i="1" s="1"/>
  <c r="G30" i="1"/>
  <c r="G29" i="1" s="1"/>
  <c r="N29" i="1" s="1"/>
  <c r="G34" i="1"/>
  <c r="H34" i="1" s="1"/>
  <c r="G14" i="1"/>
  <c r="H14" i="1" s="1"/>
  <c r="G26" i="1"/>
  <c r="G28" i="1"/>
  <c r="H28" i="1" s="1"/>
  <c r="AE8" i="1"/>
  <c r="G32" i="1"/>
  <c r="H32" i="1" s="1"/>
  <c r="H31" i="1" s="1"/>
  <c r="O31" i="1" s="1"/>
  <c r="G42" i="1"/>
  <c r="H42" i="1" s="1"/>
  <c r="K42" i="1" s="1"/>
  <c r="L41" i="1" s="1"/>
  <c r="AE12" i="1"/>
  <c r="AE18" i="1"/>
  <c r="G16" i="1"/>
  <c r="H16" i="1" s="1"/>
  <c r="AF8" i="1"/>
  <c r="G13" i="1"/>
  <c r="H13" i="1" s="1"/>
  <c r="G17" i="1"/>
  <c r="AG41" i="1"/>
  <c r="AF41" i="1"/>
  <c r="AE33" i="1"/>
  <c r="AF33" i="1"/>
  <c r="C23" i="2"/>
  <c r="F23" i="2" s="1"/>
  <c r="AE25" i="1"/>
  <c r="AF25" i="1"/>
  <c r="AG15" i="1"/>
  <c r="AG12" i="1"/>
  <c r="C22" i="2"/>
  <c r="G9" i="1"/>
  <c r="G11" i="1"/>
  <c r="H11" i="1" s="1"/>
  <c r="AG33" i="1"/>
  <c r="G24" i="1" l="1"/>
  <c r="H24" i="1" s="1"/>
  <c r="AG18" i="1"/>
  <c r="H12" i="1"/>
  <c r="O12" i="1" s="1"/>
  <c r="G15" i="1"/>
  <c r="N15" i="1" s="1"/>
  <c r="G18" i="1"/>
  <c r="P18" i="1" s="1"/>
  <c r="G12" i="1"/>
  <c r="G25" i="1"/>
  <c r="P25" i="1" s="1"/>
  <c r="G33" i="1"/>
  <c r="H26" i="1"/>
  <c r="H25" i="1" s="1"/>
  <c r="Q25" i="1" s="1"/>
  <c r="H30" i="1"/>
  <c r="H29" i="1" s="1"/>
  <c r="O29" i="1" s="1"/>
  <c r="H41" i="1"/>
  <c r="G41" i="1"/>
  <c r="T41" i="1" s="1"/>
  <c r="H18" i="1"/>
  <c r="Q18" i="1" s="1"/>
  <c r="AG25" i="1"/>
  <c r="G31" i="1"/>
  <c r="H17" i="1"/>
  <c r="H15" i="1" s="1"/>
  <c r="O15" i="1" s="1"/>
  <c r="C16" i="2"/>
  <c r="H33" i="1"/>
  <c r="G8" i="1"/>
  <c r="N8" i="1" s="1"/>
  <c r="AG8" i="1"/>
  <c r="H9" i="1"/>
  <c r="H8" i="1" s="1"/>
  <c r="O8" i="1" s="1"/>
  <c r="I31" i="1" l="1"/>
  <c r="N31" i="1"/>
  <c r="S33" i="1"/>
  <c r="C14" i="2" s="1"/>
  <c r="R33" i="1"/>
  <c r="C13" i="2" s="1"/>
  <c r="I12" i="1"/>
  <c r="N12" i="1"/>
  <c r="C9" i="2" s="1"/>
  <c r="I29" i="1"/>
  <c r="I25" i="1"/>
  <c r="C11" i="2"/>
  <c r="I18" i="1"/>
  <c r="C12" i="2"/>
  <c r="C15" i="2"/>
  <c r="I41" i="1"/>
  <c r="I15" i="1"/>
  <c r="I33" i="1"/>
  <c r="C10" i="2"/>
  <c r="I8" i="1"/>
  <c r="I43" i="1" l="1"/>
  <c r="C17" i="2"/>
  <c r="I10" i="2" l="1"/>
  <c r="I11" i="2"/>
  <c r="I12" i="2"/>
  <c r="I9" i="2"/>
  <c r="I13" i="2"/>
  <c r="I17" i="2" l="1"/>
  <c r="C24" i="2" s="1"/>
  <c r="F24" i="2" s="1"/>
  <c r="I23" i="2" l="1"/>
  <c r="I24" i="2" s="1"/>
</calcChain>
</file>

<file path=xl/sharedStrings.xml><?xml version="1.0" encoding="utf-8"?>
<sst xmlns="http://schemas.openxmlformats.org/spreadsheetml/2006/main" count="305" uniqueCount="178">
  <si>
    <t>Stavební rozpočet</t>
  </si>
  <si>
    <t>Název stavby:</t>
  </si>
  <si>
    <t>Doba výstavby:</t>
  </si>
  <si>
    <t>Objednatel:</t>
  </si>
  <si>
    <t>Druh stavby:</t>
  </si>
  <si>
    <t>Začátek výstavby:</t>
  </si>
  <si>
    <t>29.01.2024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</si>
  <si>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</si>
  <si>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</si>
  <si>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</si>
  <si>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</si>
  <si>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</si>
  <si>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</si>
  <si>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</si>
  <si>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</si>
  <si>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</si>
  <si>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Zkrácený popis</t>
  </si>
  <si>
    <t>M.j.</t>
  </si>
  <si>
    <t>Množství</t>
  </si>
  <si>
    <t>Jednot. cena (Kč)</t>
  </si>
  <si>
    <t>Náklady (Kč)</t>
  </si>
  <si>
    <t>Rozměry</t>
  </si>
  <si>
    <t>Dodávka</t>
  </si>
  <si>
    <t>Montáž</t>
  </si>
  <si>
    <t>Celkem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</si>
  <si>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</si>
  <si>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</si>
  <si>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</si>
  <si>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</si>
  <si>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</si>
  <si>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</si>
  <si>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</si>
  <si>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</si>
  <si>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</si>
  <si>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Stěny a příčky</t>
  </si>
  <si>
    <t>HS</t>
  </si>
  <si>
    <t>1</t>
  </si>
  <si>
    <t>Předstěna SDK, tl. 90 mm, ocel. kce CW, 1x RF 12,5 mm, bez izol</t>
  </si>
  <si>
    <t>m2</t>
  </si>
  <si>
    <t>34_</t>
  </si>
  <si>
    <t>3_</t>
  </si>
  <si>
    <t>_</t>
  </si>
  <si>
    <t>2</t>
  </si>
  <si>
    <t>Dvířka revizní do SDK 300 x 600 mm, tl. 12,5 mm</t>
  </si>
  <si>
    <t>kus</t>
  </si>
  <si>
    <t>3</t>
  </si>
  <si>
    <t>Osazení revizních dvířek do SDK příček, do 0,25 m2</t>
  </si>
  <si>
    <t>Stropy a stropní konstrukce (pro pozemní stavby)</t>
  </si>
  <si>
    <t>4</t>
  </si>
  <si>
    <t>41_</t>
  </si>
  <si>
    <t>4_</t>
  </si>
  <si>
    <t>5</t>
  </si>
  <si>
    <t>Úprava povrchů vnější</t>
  </si>
  <si>
    <t>6</t>
  </si>
  <si>
    <t>m</t>
  </si>
  <si>
    <t>62_</t>
  </si>
  <si>
    <t>6_</t>
  </si>
  <si>
    <t>7</t>
  </si>
  <si>
    <t>Konstrukce doplňkové stavební (zámečnické)</t>
  </si>
  <si>
    <t>PS</t>
  </si>
  <si>
    <t>8</t>
  </si>
  <si>
    <t>767_</t>
  </si>
  <si>
    <t>76_</t>
  </si>
  <si>
    <t>9</t>
  </si>
  <si>
    <t>Malby</t>
  </si>
  <si>
    <t>10</t>
  </si>
  <si>
    <t>Malba interiér.,výška do 3,8m</t>
  </si>
  <si>
    <t>784_</t>
  </si>
  <si>
    <t>78_</t>
  </si>
  <si>
    <t>11</t>
  </si>
  <si>
    <t>Zakrytí podlah, včetně odstranění</t>
  </si>
  <si>
    <t>Lešení a stavební výtahy</t>
  </si>
  <si>
    <t>12</t>
  </si>
  <si>
    <t>94_</t>
  </si>
  <si>
    <t>9_</t>
  </si>
  <si>
    <t>Různé dokončovací konstrukce a práce na pozemních stavbách</t>
  </si>
  <si>
    <t>13</t>
  </si>
  <si>
    <t>95_</t>
  </si>
  <si>
    <t>M65</t>
  </si>
  <si>
    <t>Elektroinstalace</t>
  </si>
  <si>
    <t>MP</t>
  </si>
  <si>
    <t>14</t>
  </si>
  <si>
    <t>Demontáž svítidla stropního přisazeného</t>
  </si>
  <si>
    <t>M65_</t>
  </si>
  <si>
    <t>15</t>
  </si>
  <si>
    <t>Ostatní materiál</t>
  </si>
  <si>
    <t>OM</t>
  </si>
  <si>
    <t>Z999</t>
  </si>
  <si>
    <t>16</t>
  </si>
  <si>
    <t>Dodávka svítidla do podhledu 600x600 LED</t>
  </si>
  <si>
    <t>Z999_</t>
  </si>
  <si>
    <t>Z_</t>
  </si>
  <si>
    <t>17</t>
  </si>
  <si>
    <t>Přesun hmot pro budovy zděné výšky do 24 m</t>
  </si>
  <si>
    <t>t</t>
  </si>
  <si>
    <t>Celkem:</t>
  </si>
  <si>
    <t>Poznámka: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</si>
  <si>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</si>
  <si>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</si>
  <si>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</si>
  <si>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</si>
  <si>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</si>
  <si>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</si>
  <si>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</si>
  <si>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</si>
  <si>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</si>
  <si>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</si>
  <si>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</si>
  <si>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</si>
  <si>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</si>
  <si>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Zábor parkování</t>
  </si>
  <si>
    <t>Zařízení staveniště</t>
  </si>
  <si>
    <t>Ztížené vlivy</t>
  </si>
  <si>
    <t>Mimostav. doprava</t>
  </si>
  <si>
    <t>PSV</t>
  </si>
  <si>
    <t>Provozní vlivy</t>
  </si>
  <si>
    <t>Územní vlivy</t>
  </si>
  <si>
    <t>Zvýšený přes.kapacit</t>
  </si>
  <si>
    <t>"M"</t>
  </si>
  <si>
    <t>Svislý přesun hmot</t>
  </si>
  <si>
    <t>Ostatní</t>
  </si>
  <si>
    <t>Likvidace odpadu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</si>
  <si>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</si>
  <si>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</si>
  <si>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</si>
  <si>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</si>
  <si>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</si>
  <si>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</si>
  <si>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</si>
  <si>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</si>
  <si>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</si>
  <si>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</si>
  <si>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</si>
  <si>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</si>
  <si>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</si>
  <si>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</si>
  <si>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Datum, razítko a podpis</t>
  </si>
  <si>
    <t>Lešení lehké pomocné, výška podlahy do 2,5 m</t>
  </si>
  <si>
    <t>Vyčištění budov o výšce podlaží do 4 m (včetně schodiště)</t>
  </si>
  <si>
    <t>Přesun svítidla do kontejneru</t>
  </si>
  <si>
    <t>Likvidace svítidla jako elektroodpadu</t>
  </si>
  <si>
    <t>Prodloužení přívodu od starých k novým svítidlům  - cca 1,0m na svítidlo</t>
  </si>
  <si>
    <t>Montáž LED svítidla stropního do podhledu</t>
  </si>
  <si>
    <t>Montáž obvodové stěnové lišty</t>
  </si>
  <si>
    <t>Dodávka obvodové stěnové lišty</t>
  </si>
  <si>
    <t>Tmelení spáry ukončovací lišta x stěna</t>
  </si>
  <si>
    <t>Tmelení spáry SDK předstěna x stěna</t>
  </si>
  <si>
    <t>Dodávka a montáž rošt pro podhledové čtverce 600x600</t>
  </si>
  <si>
    <t>Tmelení spáry SDK podhled x stěna</t>
  </si>
  <si>
    <t>Kotvící a spojovací materiál</t>
  </si>
  <si>
    <t xml:space="preserve">Stavba je prováděna v širším centru Hl. města Prahy a proto jsou v NUSu zohledněny veškeré podmínky jako je: </t>
  </si>
  <si>
    <t>Stížený návoz materiálu</t>
  </si>
  <si>
    <t>Parkovné pro pracovníky</t>
  </si>
  <si>
    <t>Zvýšené nároky na ruční přesun hmot (5ti patrová budova z velkou výškou podlaží)</t>
  </si>
  <si>
    <t>Zábory pro přistavení kontejneru a skládkovné materiálu</t>
  </si>
  <si>
    <t>Dopravní značení</t>
  </si>
  <si>
    <t>Provádění stavby za plného provozu investora</t>
  </si>
  <si>
    <t>Požadavky na provádění hlučných prací v určitých hodinách</t>
  </si>
  <si>
    <t>A další</t>
  </si>
  <si>
    <t>Podhledy a předstěny v objektu Křižíkova 2a, Praha</t>
  </si>
  <si>
    <t>stavební práce</t>
  </si>
  <si>
    <t>Křižíkova 2a, Praha</t>
  </si>
  <si>
    <t>Správa Železnic s.o.</t>
  </si>
  <si>
    <t>70994234 / CZ70994234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</si>
  <si>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</si>
  <si>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</si>
  <si>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</si>
  <si>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</si>
  <si>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</si>
  <si>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</si>
  <si>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</si>
  <si>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</si>
  <si>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</si>
  <si>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Čelo kastlíku SDK, v.do 800 mm,1xCD,1x 12,5 mm</t>
  </si>
  <si>
    <t>Podhled kastlíku SDK,kovová.kce CD.1x deska 12,5 mm</t>
  </si>
  <si>
    <t>Dodávka a montáž podhled kazetový bílý, alfa w 0,90 :třída A/ NRC =0,85, reakce na oheň dle normy EN 13501-1: A1</t>
  </si>
  <si>
    <t>Ometání stávajích konstrukcí od prachu a nečistot</t>
  </si>
  <si>
    <t>Zabezpečení volných drátů po demontáži svítidel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</si>
</sst>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rgb="FF000000"/>
      <name val="Arial"/>
    </font>
    <font>
      <sz val="1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24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i/>
      <sz val="11"/>
      <color rgb="FF000000"/>
      <name val="Arial"/>
      <family val="2"/>
    </font>
    <font>
      <b/>
      <i/>
      <sz val="12"/>
      <color rgb="FF00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90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3" fillId="0" borderId="20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4" fontId="3" fillId="0" borderId="22" xfId="0" applyNumberFormat="1" applyFont="1" applyBorder="1" applyAlignment="1">
      <alignment vertical="center"/>
    </xf>
    <xf numFmtId="4" fontId="4" fillId="2" borderId="21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49" fontId="7" fillId="2" borderId="22" xfId="0" applyNumberFormat="1" applyFont="1" applyFill="1" applyBorder="1" applyAlignment="1">
      <alignment horizontal="center" vertical="center"/>
    </xf>
    <xf numFmtId="4" fontId="9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49" fontId="9" fillId="0" borderId="4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vertical="center"/>
    </xf>
    <xf numFmtId="49" fontId="9" fillId="0" borderId="4" xfId="0" applyNumberFormat="1" applyFont="1" applyBorder="1" applyAlignment="1">
      <alignment vertical="center"/>
    </xf>
    <xf numFmtId="49" fontId="9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vertical="center" wrapText="1"/>
    </xf>
    <xf numFmtId="4" fontId="12" fillId="0" borderId="0" xfId="0" applyNumberFormat="1" applyFont="1" applyAlignment="1">
      <alignment vertical="center"/>
    </xf>
    <xf numFmtId="4" fontId="13" fillId="2" borderId="0" xfId="0" applyNumberFormat="1" applyFont="1" applyFill="1" applyAlignment="1">
      <alignment vertical="center"/>
    </xf>
    <xf numFmtId="4" fontId="0" fillId="3" borderId="0" xfId="0" applyNumberFormat="1" applyFill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3" fillId="0" borderId="0" xfId="0" applyNumberFormat="1" applyFont="1" applyAlignment="1">
      <alignment vertical="center"/>
    </xf>
    <xf numFmtId="4" fontId="3" fillId="0" borderId="20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4" fontId="4" fillId="2" borderId="20" xfId="0" applyNumberFormat="1" applyFont="1" applyFill="1" applyBorder="1" applyAlignment="1">
      <alignment vertical="center"/>
    </xf>
    <xf numFmtId="4" fontId="4" fillId="2" borderId="23" xfId="0" applyNumberFormat="1" applyFont="1" applyFill="1" applyBorder="1" applyAlignment="1">
      <alignment vertical="center"/>
    </xf>
    <xf numFmtId="4" fontId="3" fillId="0" borderId="15" xfId="0" applyNumberFormat="1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vertical="center"/>
    </xf>
    <xf numFmtId="4" fontId="3" fillId="0" borderId="24" xfId="0" applyNumberFormat="1" applyFont="1" applyBorder="1" applyAlignment="1">
      <alignment vertical="center"/>
    </xf>
    <xf numFmtId="4" fontId="3" fillId="0" borderId="26" xfId="0" applyNumberFormat="1" applyFont="1" applyBorder="1" applyAlignment="1">
      <alignment vertical="center"/>
    </xf>
    <xf numFmtId="4" fontId="3" fillId="0" borderId="25" xfId="0" applyNumberFormat="1" applyFont="1" applyBorder="1" applyAlignment="1">
      <alignment vertical="center"/>
    </xf>
    <xf numFmtId="4" fontId="3" fillId="0" borderId="14" xfId="0" applyNumberFormat="1" applyFont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4" fontId="4" fillId="0" borderId="21" xfId="0" applyNumberFormat="1" applyFont="1" applyBorder="1" applyAlignment="1">
      <alignment vertical="center"/>
    </xf>
    <xf numFmtId="49" fontId="8" fillId="0" borderId="20" xfId="0" applyNumberFormat="1" applyFont="1" applyBorder="1" applyAlignment="1">
      <alignment vertical="center"/>
    </xf>
    <xf numFmtId="49" fontId="4" fillId="0" borderId="21" xfId="0" applyNumberFormat="1" applyFont="1" applyBorder="1" applyAlignment="1">
      <alignment vertical="center"/>
    </xf>
    <xf numFmtId="4" fontId="4" fillId="0" borderId="22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tabSelected="1" topLeftCell="A4" zoomScaleNormal="100" workbookViewId="0">
      <selection activeCell="C37" sqref="C37"/>
    </sheetView>
  </sheetViews>
  <sheetFormatPr defaultColWidth="12.140625" defaultRowHeight="12.75" x14ac:dyDescent="0.2"/>
  <cols>
    <col min="1" max="1" width="3.7109375" style="2" customWidth="1"/>
    <col min="2" max="2" width="6.85546875" style="1" customWidth="1"/>
    <col min="3" max="3" width="61.7109375" bestFit="1" customWidth="1"/>
    <col min="4" max="4" width="4.28515625" customWidth="1"/>
    <col min="5" max="5" width="12.85546875" customWidth="1"/>
    <col min="6" max="6" width="12" customWidth="1"/>
    <col min="7" max="9" width="14.28515625" customWidth="1"/>
    <col min="10" max="44" width="9.140625" hidden="1" customWidth="1"/>
  </cols>
  <sheetData>
    <row r="1" spans="1:39" ht="25.5" customHeight="1" x14ac:dyDescent="0.2">
      <c r="A1" s="56" t="s">
        <v>0</v>
      </c>
      <c r="B1" s="44"/>
      <c r="C1" s="44"/>
      <c r="D1" s="44"/>
      <c r="E1" s="44"/>
      <c r="F1" s="44"/>
      <c r="G1" s="44"/>
      <c r="H1" s="44"/>
      <c r="I1" s="44"/>
    </row>
    <row r="2" spans="1:39" ht="25.5" customHeight="1" x14ac:dyDescent="0.2">
      <c r="A2" s="57" t="s">
        <v>1</v>
      </c>
      <c r="B2" s="58"/>
      <c r="C2" s="4" t="s">
        <v>159</v>
      </c>
      <c r="D2" s="58" t="s">
        <v>2</v>
      </c>
      <c r="E2" s="58"/>
      <c r="F2" s="58"/>
      <c r="G2" s="58"/>
      <c r="H2" s="3" t="s">
        <v>3</v>
      </c>
      <c r="I2" s="34" t="s">
        <v>162</v>
      </c>
    </row>
    <row r="3" spans="1:39" ht="25.5" customHeight="1" x14ac:dyDescent="0.2">
      <c r="A3" s="59" t="s">
        <v>4</v>
      </c>
      <c r="B3" s="60"/>
      <c r="C3" s="33" t="s">
        <v>160</v>
      </c>
      <c r="D3" s="60" t="s">
        <v>5</v>
      </c>
      <c r="E3" s="60"/>
      <c r="F3" s="60"/>
      <c r="G3" s="60"/>
      <c r="H3" s="5" t="s">
        <v>7</v>
      </c>
      <c r="I3" s="5"/>
    </row>
    <row r="4" spans="1:39" ht="25.5" customHeight="1" x14ac:dyDescent="0.2">
      <c r="A4" s="59" t="s">
        <v>8</v>
      </c>
      <c r="B4" s="60"/>
      <c r="C4" s="33" t="s">
        <v>161</v>
      </c>
      <c r="D4" s="60" t="s">
        <v>9</v>
      </c>
      <c r="E4" s="60"/>
      <c r="F4" s="60"/>
      <c r="G4" s="60"/>
      <c r="H4" s="5" t="s">
        <v>10</v>
      </c>
      <c r="I4" s="5"/>
    </row>
    <row r="5" spans="1:39" ht="25.5" customHeight="1" x14ac:dyDescent="0.2">
      <c r="A5" s="61" t="s">
        <v>11</v>
      </c>
      <c r="B5" s="62"/>
      <c r="C5" s="6"/>
      <c r="D5" s="62" t="s">
        <v>12</v>
      </c>
      <c r="E5" s="62"/>
      <c r="F5" s="62" t="s">
        <v>6</v>
      </c>
      <c r="G5" s="62"/>
      <c r="H5" s="6" t="s">
        <v>13</v>
      </c>
      <c r="I5" s="6"/>
    </row>
    <row r="6" spans="1:39" x14ac:dyDescent="0.2">
      <c r="A6" s="46" t="s">
        <v>14</v>
      </c>
      <c r="B6" s="48" t="s">
        <v>15</v>
      </c>
      <c r="C6" s="7" t="s">
        <v>16</v>
      </c>
      <c r="D6" s="50" t="s">
        <v>17</v>
      </c>
      <c r="E6" s="50" t="s">
        <v>18</v>
      </c>
      <c r="F6" s="52" t="s">
        <v>19</v>
      </c>
      <c r="G6" s="54" t="s">
        <v>20</v>
      </c>
      <c r="H6" s="52"/>
      <c r="I6" s="55"/>
    </row>
    <row r="7" spans="1:39" x14ac:dyDescent="0.2">
      <c r="A7" s="47"/>
      <c r="B7" s="49"/>
      <c r="C7" s="8" t="s">
        <v>21</v>
      </c>
      <c r="D7" s="51"/>
      <c r="E7" s="51"/>
      <c r="F7" s="53"/>
      <c r="G7" s="9" t="s">
        <v>22</v>
      </c>
      <c r="H7" s="10" t="s">
        <v>23</v>
      </c>
      <c r="I7" s="11" t="s">
        <v>24</v>
      </c>
      <c r="L7" s="12" t="s">
        <v>25</v>
      </c>
      <c r="M7" s="12" t="s">
        <v>26</v>
      </c>
      <c r="N7" s="12" t="s">
        <v>27</v>
      </c>
      <c r="O7" s="12" t="s">
        <v>28</v>
      </c>
      <c r="P7" s="12" t="s">
        <v>29</v>
      </c>
      <c r="Q7" s="12" t="s">
        <v>30</v>
      </c>
      <c r="R7" s="12" t="s">
        <v>31</v>
      </c>
      <c r="S7" s="12" t="s">
        <v>32</v>
      </c>
      <c r="T7" s="12" t="s">
        <v>33</v>
      </c>
    </row>
    <row r="8" spans="1:39" x14ac:dyDescent="0.2">
      <c r="A8" s="13"/>
      <c r="B8" s="14"/>
      <c r="C8" s="12" t="s">
        <v>34</v>
      </c>
      <c r="D8" s="12"/>
      <c r="E8" s="12"/>
      <c r="F8" s="12"/>
      <c r="G8" s="12">
        <f>SUM(G9:G11)</f>
        <v>0</v>
      </c>
      <c r="H8" s="12">
        <f>SUM(H9:H11)</f>
        <v>0</v>
      </c>
      <c r="I8" s="12">
        <f>G8+H8</f>
        <v>0</v>
      </c>
      <c r="L8" s="12">
        <f>IF(M8="PR",I8,SUM(K9:K11))</f>
        <v>0</v>
      </c>
      <c r="M8" s="12" t="s">
        <v>35</v>
      </c>
      <c r="N8" s="12">
        <f>IF(M8="HS",G8,0)</f>
        <v>0</v>
      </c>
      <c r="O8" s="12">
        <f>IF(M8="HS",H8-L8,0)</f>
        <v>0</v>
      </c>
      <c r="P8" s="12">
        <f>IF(M8="PS",G8,0)</f>
        <v>0</v>
      </c>
      <c r="Q8" s="12">
        <f>IF(M8="PS",H8-L8,0)</f>
        <v>0</v>
      </c>
      <c r="R8" s="12">
        <f>IF(M8="MP",G8,0)</f>
        <v>0</v>
      </c>
      <c r="S8" s="12">
        <f>IF(M8="MP",H8-L8,0)</f>
        <v>0</v>
      </c>
      <c r="T8" s="12">
        <f>IF(M8="OM",G8,0)</f>
        <v>0</v>
      </c>
      <c r="U8" s="12">
        <v>34</v>
      </c>
      <c r="AE8">
        <f>SUM(V9:V11)</f>
        <v>0</v>
      </c>
      <c r="AF8">
        <f>SUM(W9:W11)</f>
        <v>0</v>
      </c>
      <c r="AG8">
        <f>SUM(X9:X11)</f>
        <v>0</v>
      </c>
    </row>
    <row r="9" spans="1:39" x14ac:dyDescent="0.2">
      <c r="A9" s="2" t="s">
        <v>36</v>
      </c>
      <c r="C9" t="s">
        <v>37</v>
      </c>
      <c r="D9" t="s">
        <v>38</v>
      </c>
      <c r="E9">
        <v>225</v>
      </c>
      <c r="F9" s="41"/>
      <c r="G9">
        <f>E9*AA9</f>
        <v>0</v>
      </c>
      <c r="H9">
        <f>I9-G9</f>
        <v>0</v>
      </c>
      <c r="I9">
        <f>E9*F9</f>
        <v>0</v>
      </c>
      <c r="J9">
        <v>1</v>
      </c>
      <c r="K9">
        <f>IF(J9=5,H9,0)</f>
        <v>0</v>
      </c>
      <c r="V9">
        <f>IF(Z9=0,I9,0)</f>
        <v>0</v>
      </c>
      <c r="W9">
        <f>IF(Z9=15,I9,0)</f>
        <v>0</v>
      </c>
      <c r="X9">
        <f>IF(Z9=21,I9,0)</f>
        <v>0</v>
      </c>
      <c r="Z9">
        <v>21</v>
      </c>
      <c r="AA9">
        <f>F9*AC9</f>
        <v>0</v>
      </c>
      <c r="AB9">
        <f>F9*(1-AC9)</f>
        <v>0</v>
      </c>
      <c r="AC9">
        <v>0.48165024630541869</v>
      </c>
      <c r="AI9">
        <f>E9*AA9</f>
        <v>0</v>
      </c>
      <c r="AJ9">
        <f>E9*AB9</f>
        <v>0</v>
      </c>
      <c r="AK9" t="s">
        <v>39</v>
      </c>
      <c r="AL9" t="s">
        <v>40</v>
      </c>
      <c r="AM9" s="12" t="s">
        <v>41</v>
      </c>
    </row>
    <row r="10" spans="1:39" x14ac:dyDescent="0.2">
      <c r="A10" s="2" t="s">
        <v>42</v>
      </c>
      <c r="C10" t="s">
        <v>43</v>
      </c>
      <c r="D10" t="s">
        <v>44</v>
      </c>
      <c r="E10">
        <v>40.5</v>
      </c>
      <c r="F10" s="41"/>
      <c r="G10">
        <f>E10*AA10</f>
        <v>0</v>
      </c>
      <c r="H10">
        <f>I10-G10</f>
        <v>0</v>
      </c>
      <c r="I10">
        <f>E10*F10</f>
        <v>0</v>
      </c>
      <c r="J10">
        <v>1</v>
      </c>
      <c r="K10">
        <f>IF(J10=5,H10,0)</f>
        <v>0</v>
      </c>
      <c r="V10">
        <f>IF(Z10=0,I10,0)</f>
        <v>0</v>
      </c>
      <c r="W10">
        <f>IF(Z10=15,I10,0)</f>
        <v>0</v>
      </c>
      <c r="X10">
        <f>IF(Z10=21,I10,0)</f>
        <v>0</v>
      </c>
      <c r="Z10">
        <v>21</v>
      </c>
      <c r="AA10">
        <f>F10*AC10</f>
        <v>0</v>
      </c>
      <c r="AB10">
        <f>F10*(1-AC10)</f>
        <v>0</v>
      </c>
      <c r="AC10">
        <v>1</v>
      </c>
      <c r="AI10">
        <f>E10*AA10</f>
        <v>0</v>
      </c>
      <c r="AJ10">
        <f>E10*AB10</f>
        <v>0</v>
      </c>
      <c r="AK10" t="s">
        <v>39</v>
      </c>
      <c r="AL10" t="s">
        <v>40</v>
      </c>
      <c r="AM10" s="12" t="s">
        <v>41</v>
      </c>
    </row>
    <row r="11" spans="1:39" x14ac:dyDescent="0.2">
      <c r="A11" s="2" t="s">
        <v>45</v>
      </c>
      <c r="C11" t="s">
        <v>46</v>
      </c>
      <c r="D11" t="s">
        <v>44</v>
      </c>
      <c r="E11">
        <v>40.5</v>
      </c>
      <c r="F11" s="41"/>
      <c r="G11">
        <f>E11*AA11</f>
        <v>0</v>
      </c>
      <c r="H11">
        <f>I11-G11</f>
        <v>0</v>
      </c>
      <c r="I11">
        <f>E11*F11</f>
        <v>0</v>
      </c>
      <c r="J11">
        <v>1</v>
      </c>
      <c r="K11">
        <f>IF(J11=5,H11,0)</f>
        <v>0</v>
      </c>
      <c r="V11">
        <f>IF(Z11=0,I11,0)</f>
        <v>0</v>
      </c>
      <c r="W11">
        <f>IF(Z11=15,I11,0)</f>
        <v>0</v>
      </c>
      <c r="X11">
        <f>IF(Z11=21,I11,0)</f>
        <v>0</v>
      </c>
      <c r="Z11">
        <v>21</v>
      </c>
      <c r="AA11">
        <f>F11*AC11</f>
        <v>0</v>
      </c>
      <c r="AB11">
        <f>F11*(1-AC11)</f>
        <v>0</v>
      </c>
      <c r="AC11">
        <v>1.883333333333333E-2</v>
      </c>
      <c r="AI11">
        <f>E11*AA11</f>
        <v>0</v>
      </c>
      <c r="AJ11">
        <f>E11*AB11</f>
        <v>0</v>
      </c>
      <c r="AK11" t="s">
        <v>39</v>
      </c>
      <c r="AL11" t="s">
        <v>40</v>
      </c>
      <c r="AM11" s="12" t="s">
        <v>41</v>
      </c>
    </row>
    <row r="12" spans="1:39" x14ac:dyDescent="0.2">
      <c r="A12" s="13"/>
      <c r="B12" s="14"/>
      <c r="C12" s="12" t="s">
        <v>47</v>
      </c>
      <c r="D12" s="12"/>
      <c r="E12" s="12"/>
      <c r="F12" s="12"/>
      <c r="G12" s="12">
        <f>SUM(G13:G14)</f>
        <v>0</v>
      </c>
      <c r="H12" s="12">
        <f>SUM(H13:H14)</f>
        <v>0</v>
      </c>
      <c r="I12" s="12">
        <f>G12+H12</f>
        <v>0</v>
      </c>
      <c r="L12" s="12">
        <f>IF(M12="PR",I12,SUM(K13:K14))</f>
        <v>0</v>
      </c>
      <c r="M12" s="12" t="s">
        <v>35</v>
      </c>
      <c r="N12" s="12">
        <f>IF(M12="HS",G12,0)</f>
        <v>0</v>
      </c>
      <c r="O12" s="12">
        <f>IF(M12="HS",H12-L12,0)</f>
        <v>0</v>
      </c>
      <c r="P12" s="12">
        <f>IF(M12="PS",G12,0)</f>
        <v>0</v>
      </c>
      <c r="Q12" s="12">
        <f>IF(M12="PS",H12-L12,0)</f>
        <v>0</v>
      </c>
      <c r="R12" s="12">
        <f>IF(M12="MP",G12,0)</f>
        <v>0</v>
      </c>
      <c r="S12" s="12">
        <f>IF(M12="MP",H12-L12,0)</f>
        <v>0</v>
      </c>
      <c r="T12" s="12">
        <f>IF(M12="OM",G12,0)</f>
        <v>0</v>
      </c>
      <c r="U12" s="12">
        <v>41</v>
      </c>
      <c r="AE12">
        <f>SUM(V13:V14)</f>
        <v>0</v>
      </c>
      <c r="AF12">
        <f>SUM(W13:W14)</f>
        <v>0</v>
      </c>
      <c r="AG12">
        <f>SUM(X13:X14)</f>
        <v>0</v>
      </c>
    </row>
    <row r="13" spans="1:39" x14ac:dyDescent="0.2">
      <c r="A13" s="2" t="s">
        <v>48</v>
      </c>
      <c r="C13" t="s">
        <v>173</v>
      </c>
      <c r="D13" t="s">
        <v>38</v>
      </c>
      <c r="E13" s="39">
        <v>315</v>
      </c>
      <c r="F13" s="41"/>
      <c r="G13">
        <f>E13*AA13</f>
        <v>0</v>
      </c>
      <c r="H13">
        <f>I13-G13</f>
        <v>0</v>
      </c>
      <c r="I13">
        <f>E13*F13</f>
        <v>0</v>
      </c>
      <c r="J13">
        <v>1</v>
      </c>
      <c r="K13">
        <f>IF(J13=5,H13,0)</f>
        <v>0</v>
      </c>
      <c r="V13">
        <f>IF(Z13=0,I13,0)</f>
        <v>0</v>
      </c>
      <c r="W13">
        <f>IF(Z13=15,I13,0)</f>
        <v>0</v>
      </c>
      <c r="X13">
        <f>IF(Z13=21,I13,0)</f>
        <v>0</v>
      </c>
      <c r="Z13">
        <v>21</v>
      </c>
      <c r="AA13">
        <f>F13*AC13</f>
        <v>0</v>
      </c>
      <c r="AB13">
        <f>F13*(1-AC13)</f>
        <v>0</v>
      </c>
      <c r="AC13">
        <v>0.55690072639225185</v>
      </c>
      <c r="AI13">
        <f>E13*AA13</f>
        <v>0</v>
      </c>
      <c r="AJ13">
        <f>E13*AB13</f>
        <v>0</v>
      </c>
      <c r="AK13" t="s">
        <v>49</v>
      </c>
      <c r="AL13" t="s">
        <v>50</v>
      </c>
      <c r="AM13" s="12" t="s">
        <v>41</v>
      </c>
    </row>
    <row r="14" spans="1:39" x14ac:dyDescent="0.2">
      <c r="A14" s="2" t="s">
        <v>51</v>
      </c>
      <c r="C14" t="s">
        <v>174</v>
      </c>
      <c r="D14" t="s">
        <v>38</v>
      </c>
      <c r="E14" s="39">
        <v>563.625</v>
      </c>
      <c r="F14" s="41"/>
      <c r="G14">
        <f>E14*AA14</f>
        <v>0</v>
      </c>
      <c r="H14">
        <f>I14-G14</f>
        <v>0</v>
      </c>
      <c r="I14">
        <f>E14*F14</f>
        <v>0</v>
      </c>
      <c r="J14">
        <v>1</v>
      </c>
      <c r="K14">
        <f>IF(J14=5,H14,0)</f>
        <v>0</v>
      </c>
      <c r="V14">
        <f>IF(Z14=0,I14,0)</f>
        <v>0</v>
      </c>
      <c r="W14">
        <f>IF(Z14=15,I14,0)</f>
        <v>0</v>
      </c>
      <c r="X14">
        <f>IF(Z14=21,I14,0)</f>
        <v>0</v>
      </c>
      <c r="Z14">
        <v>21</v>
      </c>
      <c r="AA14">
        <f>F14*AC14</f>
        <v>0</v>
      </c>
      <c r="AB14">
        <f>F14*(1-AC14)</f>
        <v>0</v>
      </c>
      <c r="AC14">
        <v>0.53228410008071025</v>
      </c>
      <c r="AI14">
        <f>E14*AA14</f>
        <v>0</v>
      </c>
      <c r="AJ14">
        <f>E14*AB14</f>
        <v>0</v>
      </c>
      <c r="AK14" t="s">
        <v>49</v>
      </c>
      <c r="AL14" t="s">
        <v>50</v>
      </c>
      <c r="AM14" s="12" t="s">
        <v>41</v>
      </c>
    </row>
    <row r="15" spans="1:39" x14ac:dyDescent="0.2">
      <c r="A15" s="13"/>
      <c r="B15" s="14"/>
      <c r="C15" s="12" t="s">
        <v>52</v>
      </c>
      <c r="D15" s="12"/>
      <c r="E15" s="40"/>
      <c r="F15" s="12"/>
      <c r="G15" s="12">
        <f>SUM(G16:G17)</f>
        <v>0</v>
      </c>
      <c r="H15" s="12">
        <f>SUM(H16:H17)</f>
        <v>0</v>
      </c>
      <c r="I15" s="12">
        <f>G15+H15</f>
        <v>0</v>
      </c>
      <c r="L15" s="12">
        <f>IF(M15="PR",I15,SUM(K16:K17))</f>
        <v>0</v>
      </c>
      <c r="M15" s="12" t="s">
        <v>35</v>
      </c>
      <c r="N15" s="12">
        <f>IF(M15="HS",G15,0)</f>
        <v>0</v>
      </c>
      <c r="O15" s="12">
        <f>IF(M15="HS",H15-L15,0)</f>
        <v>0</v>
      </c>
      <c r="P15" s="12">
        <f>IF(M15="PS",G15,0)</f>
        <v>0</v>
      </c>
      <c r="Q15" s="12">
        <f>IF(M15="PS",H15-L15,0)</f>
        <v>0</v>
      </c>
      <c r="R15" s="12">
        <f>IF(M15="MP",G15,0)</f>
        <v>0</v>
      </c>
      <c r="S15" s="12">
        <f>IF(M15="MP",H15-L15,0)</f>
        <v>0</v>
      </c>
      <c r="T15" s="12">
        <f>IF(M15="OM",G15,0)</f>
        <v>0</v>
      </c>
      <c r="U15" s="12">
        <v>62</v>
      </c>
      <c r="AE15">
        <f>SUM(V16:V17)</f>
        <v>0</v>
      </c>
      <c r="AF15">
        <f>SUM(W16:W17)</f>
        <v>0</v>
      </c>
      <c r="AG15">
        <f>SUM(X16:X17)</f>
        <v>0</v>
      </c>
    </row>
    <row r="16" spans="1:39" x14ac:dyDescent="0.2">
      <c r="A16" s="2" t="s">
        <v>53</v>
      </c>
      <c r="C16" s="30" t="s">
        <v>146</v>
      </c>
      <c r="D16" t="s">
        <v>54</v>
      </c>
      <c r="E16" s="39">
        <v>225</v>
      </c>
      <c r="F16" s="41"/>
      <c r="G16">
        <f>E16*AA16</f>
        <v>0</v>
      </c>
      <c r="H16">
        <f>I16-G16</f>
        <v>0</v>
      </c>
      <c r="I16">
        <f>E16*F16</f>
        <v>0</v>
      </c>
      <c r="J16">
        <v>1</v>
      </c>
      <c r="K16">
        <f>IF(J16=5,H16,0)</f>
        <v>0</v>
      </c>
      <c r="V16">
        <f>IF(Z16=0,I16,0)</f>
        <v>0</v>
      </c>
      <c r="W16">
        <f>IF(Z16=15,I16,0)</f>
        <v>0</v>
      </c>
      <c r="X16">
        <f>IF(Z16=21,I16,0)</f>
        <v>0</v>
      </c>
      <c r="Z16">
        <v>21</v>
      </c>
      <c r="AA16">
        <f>F16*AC16</f>
        <v>0</v>
      </c>
      <c r="AB16">
        <f>F16*(1-AC16)</f>
        <v>0</v>
      </c>
      <c r="AC16">
        <v>0.71745283018867922</v>
      </c>
      <c r="AI16">
        <f>E16*AA16</f>
        <v>0</v>
      </c>
      <c r="AJ16">
        <f>E16*AB16</f>
        <v>0</v>
      </c>
      <c r="AK16" t="s">
        <v>55</v>
      </c>
      <c r="AL16" t="s">
        <v>56</v>
      </c>
      <c r="AM16" s="12" t="s">
        <v>41</v>
      </c>
    </row>
    <row r="17" spans="1:39" x14ac:dyDescent="0.2">
      <c r="A17" s="2" t="s">
        <v>57</v>
      </c>
      <c r="C17" s="30" t="s">
        <v>148</v>
      </c>
      <c r="D17" t="s">
        <v>54</v>
      </c>
      <c r="E17" s="39">
        <v>585</v>
      </c>
      <c r="F17" s="41"/>
      <c r="G17">
        <f>E17*AA17</f>
        <v>0</v>
      </c>
      <c r="H17">
        <f>I17-G17</f>
        <v>0</v>
      </c>
      <c r="I17">
        <f>E17*F17</f>
        <v>0</v>
      </c>
      <c r="J17">
        <v>1</v>
      </c>
      <c r="K17">
        <f>IF(J17=5,H17,0)</f>
        <v>0</v>
      </c>
      <c r="V17">
        <f>IF(Z17=0,I17,0)</f>
        <v>0</v>
      </c>
      <c r="W17">
        <f>IF(Z17=15,I17,0)</f>
        <v>0</v>
      </c>
      <c r="X17">
        <f>IF(Z17=21,I17,0)</f>
        <v>0</v>
      </c>
      <c r="Z17">
        <v>21</v>
      </c>
      <c r="AA17">
        <f>F17*AC17</f>
        <v>0</v>
      </c>
      <c r="AB17">
        <f>F17*(1-AC17)</f>
        <v>0</v>
      </c>
      <c r="AC17">
        <v>0.71745283018867922</v>
      </c>
      <c r="AI17">
        <f>E17*AA17</f>
        <v>0</v>
      </c>
      <c r="AJ17">
        <f>E17*AB17</f>
        <v>0</v>
      </c>
      <c r="AK17" t="s">
        <v>55</v>
      </c>
      <c r="AL17" t="s">
        <v>56</v>
      </c>
      <c r="AM17" s="12" t="s">
        <v>41</v>
      </c>
    </row>
    <row r="18" spans="1:39" x14ac:dyDescent="0.2">
      <c r="A18" s="13"/>
      <c r="B18" s="14"/>
      <c r="C18" s="12" t="s">
        <v>58</v>
      </c>
      <c r="D18" s="12"/>
      <c r="E18" s="40"/>
      <c r="F18" s="12"/>
      <c r="G18" s="12">
        <f>SUM(G19:G24)</f>
        <v>0</v>
      </c>
      <c r="H18" s="12">
        <f>SUM(H19:H24)</f>
        <v>0</v>
      </c>
      <c r="I18" s="12">
        <f>G18+H18</f>
        <v>0</v>
      </c>
      <c r="L18" s="12">
        <f>IF(M18="PR",I18,SUM(K19:K24))</f>
        <v>0</v>
      </c>
      <c r="M18" s="12" t="s">
        <v>59</v>
      </c>
      <c r="N18" s="12">
        <f>IF(M18="HS",G18,0)</f>
        <v>0</v>
      </c>
      <c r="O18" s="12">
        <f>IF(M18="HS",H18-L18,0)</f>
        <v>0</v>
      </c>
      <c r="P18" s="12">
        <f>IF(M18="PS",G18,0)</f>
        <v>0</v>
      </c>
      <c r="Q18" s="12">
        <f>IF(M18="PS",H18-L18,0)</f>
        <v>0</v>
      </c>
      <c r="R18" s="12">
        <f>IF(M18="MP",G18,0)</f>
        <v>0</v>
      </c>
      <c r="S18" s="12">
        <f>IF(M18="MP",H18-L18,0)</f>
        <v>0</v>
      </c>
      <c r="T18" s="12">
        <f>IF(M18="OM",G18,0)</f>
        <v>0</v>
      </c>
      <c r="U18" s="12">
        <v>767</v>
      </c>
      <c r="AE18">
        <f>SUM(V19:V24)</f>
        <v>0</v>
      </c>
      <c r="AF18">
        <f>SUM(W19:W24)</f>
        <v>0</v>
      </c>
      <c r="AG18">
        <f>SUM(X19:X24)</f>
        <v>0</v>
      </c>
    </row>
    <row r="19" spans="1:39" x14ac:dyDescent="0.2">
      <c r="A19" s="2" t="s">
        <v>60</v>
      </c>
      <c r="C19" s="30" t="s">
        <v>143</v>
      </c>
      <c r="D19" t="s">
        <v>54</v>
      </c>
      <c r="E19" s="39">
        <v>1098.6500000000001</v>
      </c>
      <c r="F19" s="41"/>
      <c r="G19">
        <f t="shared" ref="G19:G24" si="0">E19*AA19</f>
        <v>0</v>
      </c>
      <c r="H19">
        <f t="shared" ref="H19:H24" si="1">I19-G19</f>
        <v>0</v>
      </c>
      <c r="I19">
        <f t="shared" ref="I19:I24" si="2">E19*F19</f>
        <v>0</v>
      </c>
      <c r="J19">
        <v>1</v>
      </c>
      <c r="K19">
        <f t="shared" ref="K19:K24" si="3">IF(J19=5,H19,0)</f>
        <v>0</v>
      </c>
      <c r="V19">
        <f t="shared" ref="V19:V24" si="4">IF(Z19=0,I19,0)</f>
        <v>0</v>
      </c>
      <c r="W19">
        <f t="shared" ref="W19:W24" si="5">IF(Z19=15,I19,0)</f>
        <v>0</v>
      </c>
      <c r="X19">
        <f t="shared" ref="X19:X24" si="6">IF(Z19=21,I19,0)</f>
        <v>0</v>
      </c>
      <c r="Z19">
        <v>21</v>
      </c>
      <c r="AA19">
        <f t="shared" ref="AA19:AA24" si="7">F19*AC19</f>
        <v>0</v>
      </c>
      <c r="AB19">
        <f t="shared" ref="AB19:AB24" si="8">F19*(1-AC19)</f>
        <v>0</v>
      </c>
      <c r="AC19">
        <v>0.68016375545851526</v>
      </c>
      <c r="AI19">
        <f t="shared" ref="AI19:AI24" si="9">E19*AA19</f>
        <v>0</v>
      </c>
      <c r="AJ19">
        <f t="shared" ref="AJ19:AJ24" si="10">E19*AB19</f>
        <v>0</v>
      </c>
      <c r="AK19" t="s">
        <v>61</v>
      </c>
      <c r="AL19" t="s">
        <v>62</v>
      </c>
      <c r="AM19" s="12" t="s">
        <v>41</v>
      </c>
    </row>
    <row r="20" spans="1:39" x14ac:dyDescent="0.2">
      <c r="A20" s="37" t="s">
        <v>63</v>
      </c>
      <c r="C20" s="30" t="s">
        <v>144</v>
      </c>
      <c r="D20" t="s">
        <v>54</v>
      </c>
      <c r="E20" s="39">
        <v>1203.6500000000001</v>
      </c>
      <c r="F20" s="41"/>
      <c r="G20">
        <f t="shared" si="0"/>
        <v>0</v>
      </c>
      <c r="H20">
        <f t="shared" si="1"/>
        <v>0</v>
      </c>
      <c r="I20">
        <f t="shared" si="2"/>
        <v>0</v>
      </c>
      <c r="J20">
        <v>1</v>
      </c>
      <c r="K20">
        <f t="shared" si="3"/>
        <v>0</v>
      </c>
      <c r="V20">
        <f t="shared" si="4"/>
        <v>0</v>
      </c>
      <c r="W20">
        <f t="shared" si="5"/>
        <v>0</v>
      </c>
      <c r="X20">
        <f t="shared" si="6"/>
        <v>0</v>
      </c>
      <c r="Z20">
        <v>21</v>
      </c>
      <c r="AA20">
        <f t="shared" si="7"/>
        <v>0</v>
      </c>
      <c r="AB20">
        <f t="shared" si="8"/>
        <v>0</v>
      </c>
      <c r="AC20">
        <v>0.68016375545851526</v>
      </c>
      <c r="AI20">
        <f t="shared" si="9"/>
        <v>0</v>
      </c>
      <c r="AJ20">
        <f t="shared" si="10"/>
        <v>0</v>
      </c>
      <c r="AK20" t="s">
        <v>61</v>
      </c>
      <c r="AL20" t="s">
        <v>62</v>
      </c>
      <c r="AM20" s="12" t="s">
        <v>41</v>
      </c>
    </row>
    <row r="21" spans="1:39" x14ac:dyDescent="0.2">
      <c r="A21" s="37" t="s">
        <v>65</v>
      </c>
      <c r="C21" s="30" t="s">
        <v>145</v>
      </c>
      <c r="D21" t="s">
        <v>54</v>
      </c>
      <c r="E21" s="39">
        <v>1098.6500000000001</v>
      </c>
      <c r="F21" s="41"/>
      <c r="G21">
        <f t="shared" si="0"/>
        <v>0</v>
      </c>
      <c r="H21">
        <f t="shared" si="1"/>
        <v>0</v>
      </c>
      <c r="I21">
        <f t="shared" si="2"/>
        <v>0</v>
      </c>
      <c r="J21">
        <v>1</v>
      </c>
      <c r="K21">
        <f t="shared" si="3"/>
        <v>0</v>
      </c>
      <c r="V21">
        <f t="shared" si="4"/>
        <v>0</v>
      </c>
      <c r="W21">
        <f t="shared" si="5"/>
        <v>0</v>
      </c>
      <c r="X21">
        <f t="shared" si="6"/>
        <v>0</v>
      </c>
      <c r="Z21">
        <v>21</v>
      </c>
      <c r="AA21">
        <f t="shared" si="7"/>
        <v>0</v>
      </c>
      <c r="AB21">
        <f t="shared" si="8"/>
        <v>0</v>
      </c>
      <c r="AC21">
        <v>0.71745283018867922</v>
      </c>
      <c r="AI21">
        <f t="shared" si="9"/>
        <v>0</v>
      </c>
      <c r="AJ21">
        <f t="shared" si="10"/>
        <v>0</v>
      </c>
      <c r="AK21" t="s">
        <v>55</v>
      </c>
      <c r="AL21" t="s">
        <v>56</v>
      </c>
      <c r="AM21" s="12" t="s">
        <v>41</v>
      </c>
    </row>
    <row r="22" spans="1:39" x14ac:dyDescent="0.2">
      <c r="A22" s="37" t="s">
        <v>69</v>
      </c>
      <c r="C22" s="30" t="s">
        <v>147</v>
      </c>
      <c r="D22" t="s">
        <v>38</v>
      </c>
      <c r="E22" s="39">
        <v>765.42</v>
      </c>
      <c r="F22" s="41"/>
      <c r="G22">
        <f t="shared" si="0"/>
        <v>0</v>
      </c>
      <c r="H22">
        <f t="shared" si="1"/>
        <v>0</v>
      </c>
      <c r="I22">
        <f t="shared" si="2"/>
        <v>0</v>
      </c>
      <c r="J22">
        <v>1</v>
      </c>
      <c r="K22">
        <f t="shared" si="3"/>
        <v>0</v>
      </c>
      <c r="V22">
        <f t="shared" si="4"/>
        <v>0</v>
      </c>
      <c r="W22">
        <f t="shared" si="5"/>
        <v>0</v>
      </c>
      <c r="X22">
        <f t="shared" si="6"/>
        <v>0</v>
      </c>
      <c r="Z22">
        <v>21</v>
      </c>
      <c r="AA22">
        <f t="shared" si="7"/>
        <v>0</v>
      </c>
      <c r="AB22">
        <f t="shared" si="8"/>
        <v>0</v>
      </c>
      <c r="AC22">
        <v>0.68016375545851526</v>
      </c>
      <c r="AI22">
        <f t="shared" si="9"/>
        <v>0</v>
      </c>
      <c r="AJ22">
        <f t="shared" si="10"/>
        <v>0</v>
      </c>
      <c r="AK22" t="s">
        <v>61</v>
      </c>
      <c r="AL22" t="s">
        <v>62</v>
      </c>
      <c r="AM22" s="12" t="s">
        <v>41</v>
      </c>
    </row>
    <row r="23" spans="1:39" ht="25.5" x14ac:dyDescent="0.2">
      <c r="A23" s="37" t="s">
        <v>72</v>
      </c>
      <c r="C23" s="38" t="s">
        <v>175</v>
      </c>
      <c r="D23" t="s">
        <v>38</v>
      </c>
      <c r="E23" s="39">
        <v>765.42</v>
      </c>
      <c r="F23" s="41"/>
      <c r="G23">
        <f t="shared" si="0"/>
        <v>0</v>
      </c>
      <c r="H23">
        <f t="shared" si="1"/>
        <v>0</v>
      </c>
      <c r="I23">
        <f t="shared" si="2"/>
        <v>0</v>
      </c>
      <c r="J23">
        <v>1</v>
      </c>
      <c r="K23">
        <f t="shared" si="3"/>
        <v>0</v>
      </c>
      <c r="V23">
        <f t="shared" si="4"/>
        <v>0</v>
      </c>
      <c r="W23">
        <f t="shared" si="5"/>
        <v>0</v>
      </c>
      <c r="X23">
        <f t="shared" si="6"/>
        <v>0</v>
      </c>
      <c r="Z23">
        <v>21</v>
      </c>
      <c r="AA23">
        <f t="shared" si="7"/>
        <v>0</v>
      </c>
      <c r="AB23">
        <f t="shared" si="8"/>
        <v>0</v>
      </c>
      <c r="AC23">
        <v>0.6854437869822485</v>
      </c>
      <c r="AI23">
        <f t="shared" si="9"/>
        <v>0</v>
      </c>
      <c r="AJ23">
        <f t="shared" si="10"/>
        <v>0</v>
      </c>
      <c r="AK23" t="s">
        <v>61</v>
      </c>
      <c r="AL23" t="s">
        <v>62</v>
      </c>
      <c r="AM23" s="12" t="s">
        <v>41</v>
      </c>
    </row>
    <row r="24" spans="1:39" x14ac:dyDescent="0.2">
      <c r="A24" s="37" t="s">
        <v>76</v>
      </c>
      <c r="C24" s="30" t="s">
        <v>149</v>
      </c>
      <c r="D24" t="s">
        <v>38</v>
      </c>
      <c r="E24" s="39">
        <v>765.42</v>
      </c>
      <c r="F24" s="41"/>
      <c r="G24">
        <f t="shared" si="0"/>
        <v>0</v>
      </c>
      <c r="H24">
        <f t="shared" si="1"/>
        <v>0</v>
      </c>
      <c r="I24">
        <f t="shared" si="2"/>
        <v>0</v>
      </c>
      <c r="J24">
        <v>1</v>
      </c>
      <c r="K24">
        <f t="shared" si="3"/>
        <v>0</v>
      </c>
      <c r="V24">
        <f t="shared" si="4"/>
        <v>0</v>
      </c>
      <c r="W24">
        <f t="shared" si="5"/>
        <v>0</v>
      </c>
      <c r="X24">
        <f t="shared" si="6"/>
        <v>0</v>
      </c>
      <c r="Z24">
        <v>21</v>
      </c>
      <c r="AA24">
        <f t="shared" si="7"/>
        <v>0</v>
      </c>
      <c r="AB24">
        <f t="shared" si="8"/>
        <v>0</v>
      </c>
      <c r="AC24">
        <v>0.6854437869822485</v>
      </c>
      <c r="AI24">
        <f t="shared" si="9"/>
        <v>0</v>
      </c>
      <c r="AJ24">
        <f t="shared" si="10"/>
        <v>0</v>
      </c>
      <c r="AK24" t="s">
        <v>61</v>
      </c>
      <c r="AL24" t="s">
        <v>62</v>
      </c>
      <c r="AM24" s="12" t="s">
        <v>41</v>
      </c>
    </row>
    <row r="25" spans="1:39" x14ac:dyDescent="0.2">
      <c r="A25" s="13"/>
      <c r="B25" s="14"/>
      <c r="C25" s="12" t="s">
        <v>64</v>
      </c>
      <c r="D25" s="12"/>
      <c r="E25" s="12"/>
      <c r="F25" s="12"/>
      <c r="G25" s="12">
        <f>SUM(G26:G28)</f>
        <v>0</v>
      </c>
      <c r="H25" s="12">
        <f>SUM(H26:H28)</f>
        <v>0</v>
      </c>
      <c r="I25" s="12">
        <f>G25+H25</f>
        <v>0</v>
      </c>
      <c r="L25" s="12">
        <f>IF(M25="PR",I25,SUM(K26:K28))</f>
        <v>0</v>
      </c>
      <c r="M25" s="12" t="s">
        <v>59</v>
      </c>
      <c r="N25" s="12">
        <f>IF(M25="HS",G25,0)</f>
        <v>0</v>
      </c>
      <c r="O25" s="12">
        <f>IF(M25="HS",H25-L25,0)</f>
        <v>0</v>
      </c>
      <c r="P25" s="12">
        <f>IF(M25="PS",G25,0)</f>
        <v>0</v>
      </c>
      <c r="Q25" s="12">
        <f>IF(M25="PS",H25-L25,0)</f>
        <v>0</v>
      </c>
      <c r="R25" s="12">
        <f>IF(M25="MP",G25,0)</f>
        <v>0</v>
      </c>
      <c r="S25" s="12">
        <f>IF(M25="MP",H25-L25,0)</f>
        <v>0</v>
      </c>
      <c r="T25" s="12">
        <f>IF(M25="OM",G25,0)</f>
        <v>0</v>
      </c>
      <c r="U25" s="12">
        <v>784</v>
      </c>
      <c r="AE25">
        <f>SUM(V26:V28)</f>
        <v>0</v>
      </c>
      <c r="AF25">
        <f>SUM(W26:W28)</f>
        <v>0</v>
      </c>
      <c r="AG25">
        <f>SUM(X26:X28)</f>
        <v>0</v>
      </c>
    </row>
    <row r="26" spans="1:39" x14ac:dyDescent="0.2">
      <c r="A26" s="37" t="s">
        <v>81</v>
      </c>
      <c r="C26" s="30" t="s">
        <v>176</v>
      </c>
      <c r="D26" t="s">
        <v>38</v>
      </c>
      <c r="E26">
        <v>1305</v>
      </c>
      <c r="F26" s="41"/>
      <c r="G26">
        <f>E26*AA26</f>
        <v>0</v>
      </c>
      <c r="H26">
        <f>I26-G26</f>
        <v>0</v>
      </c>
      <c r="I26">
        <f>E26*F26</f>
        <v>0</v>
      </c>
      <c r="J26">
        <v>1</v>
      </c>
      <c r="K26">
        <f>IF(J26=5,H26,0)</f>
        <v>0</v>
      </c>
      <c r="V26">
        <f>IF(Z26=0,I26,0)</f>
        <v>0</v>
      </c>
      <c r="W26">
        <f>IF(Z26=15,I26,0)</f>
        <v>0</v>
      </c>
      <c r="X26">
        <f>IF(Z26=21,I26,0)</f>
        <v>0</v>
      </c>
      <c r="Z26">
        <v>21</v>
      </c>
      <c r="AA26">
        <f>F26*AC26</f>
        <v>0</v>
      </c>
      <c r="AB26">
        <f>F26*(1-AC26)</f>
        <v>0</v>
      </c>
      <c r="AC26">
        <v>0.23698257629167091</v>
      </c>
      <c r="AI26">
        <f>E26*AA26</f>
        <v>0</v>
      </c>
      <c r="AJ26">
        <f>E26*AB26</f>
        <v>0</v>
      </c>
      <c r="AK26" t="s">
        <v>67</v>
      </c>
      <c r="AL26" t="s">
        <v>68</v>
      </c>
      <c r="AM26" s="12" t="s">
        <v>41</v>
      </c>
    </row>
    <row r="27" spans="1:39" x14ac:dyDescent="0.2">
      <c r="A27" s="37" t="s">
        <v>84</v>
      </c>
      <c r="C27" t="s">
        <v>66</v>
      </c>
      <c r="D27" t="s">
        <v>38</v>
      </c>
      <c r="E27">
        <v>1305</v>
      </c>
      <c r="F27" s="41"/>
      <c r="G27">
        <f>E27*AA27</f>
        <v>0</v>
      </c>
      <c r="H27">
        <f>I27-G27</f>
        <v>0</v>
      </c>
      <c r="I27">
        <f>E27*F27</f>
        <v>0</v>
      </c>
      <c r="J27">
        <v>1</v>
      </c>
      <c r="K27">
        <f>IF(J27=5,H27,0)</f>
        <v>0</v>
      </c>
      <c r="V27">
        <f>IF(Z27=0,I27,0)</f>
        <v>0</v>
      </c>
      <c r="W27">
        <f>IF(Z27=15,I27,0)</f>
        <v>0</v>
      </c>
      <c r="X27">
        <f>IF(Z27=21,I27,0)</f>
        <v>0</v>
      </c>
      <c r="Z27">
        <v>21</v>
      </c>
      <c r="AA27">
        <f>F27*AC27</f>
        <v>0</v>
      </c>
      <c r="AB27">
        <f>F27*(1-AC27)</f>
        <v>0</v>
      </c>
      <c r="AC27">
        <v>0.23698257629167091</v>
      </c>
      <c r="AI27">
        <f>E27*AA27</f>
        <v>0</v>
      </c>
      <c r="AJ27">
        <f>E27*AB27</f>
        <v>0</v>
      </c>
      <c r="AK27" t="s">
        <v>67</v>
      </c>
      <c r="AL27" t="s">
        <v>68</v>
      </c>
      <c r="AM27" s="12" t="s">
        <v>41</v>
      </c>
    </row>
    <row r="28" spans="1:39" x14ac:dyDescent="0.2">
      <c r="A28" s="37" t="s">
        <v>88</v>
      </c>
      <c r="C28" t="s">
        <v>70</v>
      </c>
      <c r="D28" t="s">
        <v>38</v>
      </c>
      <c r="E28">
        <v>1845</v>
      </c>
      <c r="F28" s="41"/>
      <c r="G28">
        <f>E28*AA28</f>
        <v>0</v>
      </c>
      <c r="H28">
        <f>I28-G28</f>
        <v>0</v>
      </c>
      <c r="I28">
        <f>E28*F28</f>
        <v>0</v>
      </c>
      <c r="J28">
        <v>1</v>
      </c>
      <c r="K28">
        <f>IF(J28=5,H28,0)</f>
        <v>0</v>
      </c>
      <c r="V28">
        <f>IF(Z28=0,I28,0)</f>
        <v>0</v>
      </c>
      <c r="W28">
        <f>IF(Z28=15,I28,0)</f>
        <v>0</v>
      </c>
      <c r="X28">
        <f>IF(Z28=21,I28,0)</f>
        <v>0</v>
      </c>
      <c r="Z28">
        <v>21</v>
      </c>
      <c r="AA28">
        <f>F28*AC28</f>
        <v>0</v>
      </c>
      <c r="AB28">
        <f>F28*(1-AC28)</f>
        <v>0</v>
      </c>
      <c r="AC28">
        <v>0.64223300970873787</v>
      </c>
      <c r="AI28">
        <f>E28*AA28</f>
        <v>0</v>
      </c>
      <c r="AJ28">
        <f>E28*AB28</f>
        <v>0</v>
      </c>
      <c r="AK28" t="s">
        <v>67</v>
      </c>
      <c r="AL28" t="s">
        <v>68</v>
      </c>
      <c r="AM28" s="12" t="s">
        <v>41</v>
      </c>
    </row>
    <row r="29" spans="1:39" x14ac:dyDescent="0.2">
      <c r="A29" s="13"/>
      <c r="B29" s="14"/>
      <c r="C29" s="12" t="s">
        <v>71</v>
      </c>
      <c r="D29" s="12"/>
      <c r="E29" s="12"/>
      <c r="F29" s="12"/>
      <c r="G29" s="12">
        <f>SUM(G30:G30)</f>
        <v>0</v>
      </c>
      <c r="H29" s="12">
        <f>SUM(H30:H30)</f>
        <v>0</v>
      </c>
      <c r="I29" s="12">
        <f>G29+H29</f>
        <v>0</v>
      </c>
      <c r="L29" s="12">
        <f>IF(M29="PR",I29,SUM(K30:K30))</f>
        <v>0</v>
      </c>
      <c r="M29" s="12" t="s">
        <v>35</v>
      </c>
      <c r="N29" s="12">
        <f>IF(M29="HS",G29,0)</f>
        <v>0</v>
      </c>
      <c r="O29" s="12">
        <f>IF(M29="HS",H29-L29,0)</f>
        <v>0</v>
      </c>
      <c r="P29" s="12">
        <f>IF(M29="PS",G29,0)</f>
        <v>0</v>
      </c>
      <c r="Q29" s="12">
        <f>IF(M29="PS",H29-L29,0)</f>
        <v>0</v>
      </c>
      <c r="R29" s="12">
        <f>IF(M29="MP",G29,0)</f>
        <v>0</v>
      </c>
      <c r="S29" s="12">
        <f>IF(M29="MP",H29-L29,0)</f>
        <v>0</v>
      </c>
      <c r="T29" s="12">
        <f>IF(M29="OM",G29,0)</f>
        <v>0</v>
      </c>
      <c r="U29" s="12">
        <v>94</v>
      </c>
      <c r="AE29">
        <f>SUM(V30:V30)</f>
        <v>0</v>
      </c>
      <c r="AF29">
        <f>SUM(W30:W30)</f>
        <v>0</v>
      </c>
      <c r="AG29">
        <f>SUM(X30:X30)</f>
        <v>0</v>
      </c>
    </row>
    <row r="30" spans="1:39" x14ac:dyDescent="0.2">
      <c r="A30" s="37" t="s">
        <v>92</v>
      </c>
      <c r="C30" s="30" t="s">
        <v>137</v>
      </c>
      <c r="D30" t="s">
        <v>38</v>
      </c>
      <c r="E30">
        <v>1845</v>
      </c>
      <c r="F30" s="41"/>
      <c r="G30">
        <f>E30*AA30</f>
        <v>0</v>
      </c>
      <c r="H30">
        <f>I30-G30</f>
        <v>0</v>
      </c>
      <c r="I30">
        <f>E30*F30</f>
        <v>0</v>
      </c>
      <c r="J30">
        <v>1</v>
      </c>
      <c r="K30">
        <f>IF(J30=5,H30,0)</f>
        <v>0</v>
      </c>
      <c r="V30">
        <f>IF(Z30=0,I30,0)</f>
        <v>0</v>
      </c>
      <c r="W30">
        <f>IF(Z30=15,I30,0)</f>
        <v>0</v>
      </c>
      <c r="X30">
        <f>IF(Z30=21,I30,0)</f>
        <v>0</v>
      </c>
      <c r="Z30">
        <v>21</v>
      </c>
      <c r="AA30">
        <f>F30*AC30</f>
        <v>0</v>
      </c>
      <c r="AB30">
        <f>F30*(1-AC30)</f>
        <v>0</v>
      </c>
      <c r="AC30">
        <v>0.36863764349144468</v>
      </c>
      <c r="AI30">
        <f>E30*AA30</f>
        <v>0</v>
      </c>
      <c r="AJ30">
        <f>E30*AB30</f>
        <v>0</v>
      </c>
      <c r="AK30" t="s">
        <v>73</v>
      </c>
      <c r="AL30" t="s">
        <v>74</v>
      </c>
      <c r="AM30" s="12" t="s">
        <v>41</v>
      </c>
    </row>
    <row r="31" spans="1:39" x14ac:dyDescent="0.2">
      <c r="A31" s="13"/>
      <c r="B31" s="14"/>
      <c r="C31" s="12" t="s">
        <v>75</v>
      </c>
      <c r="D31" s="12"/>
      <c r="E31" s="12"/>
      <c r="F31" s="12"/>
      <c r="G31" s="12">
        <f>SUM(G32:G32)</f>
        <v>0</v>
      </c>
      <c r="H31" s="12">
        <f>SUM(H32:H32)</f>
        <v>0</v>
      </c>
      <c r="I31" s="12">
        <f>G31+H31</f>
        <v>0</v>
      </c>
      <c r="L31" s="12">
        <f>IF(M31="PR",I31,SUM(K32:K32))</f>
        <v>0</v>
      </c>
      <c r="M31" s="12" t="s">
        <v>35</v>
      </c>
      <c r="N31" s="12">
        <f>IF(M31="HS",G31,0)</f>
        <v>0</v>
      </c>
      <c r="O31" s="12">
        <f>IF(M31="HS",H31-L31,0)</f>
        <v>0</v>
      </c>
      <c r="P31" s="12">
        <f>IF(M31="PS",G31,0)</f>
        <v>0</v>
      </c>
      <c r="Q31" s="12">
        <f>IF(M31="PS",H31-L31,0)</f>
        <v>0</v>
      </c>
      <c r="R31" s="12">
        <f>IF(M31="MP",G31,0)</f>
        <v>0</v>
      </c>
      <c r="S31" s="12">
        <f>IF(M31="MP",H31-L31,0)</f>
        <v>0</v>
      </c>
      <c r="T31" s="12">
        <f>IF(M31="OM",G31,0)</f>
        <v>0</v>
      </c>
      <c r="U31" s="12">
        <v>95</v>
      </c>
      <c r="AE31">
        <f>SUM(V32:V32)</f>
        <v>0</v>
      </c>
      <c r="AF31">
        <f>SUM(W32:W32)</f>
        <v>0</v>
      </c>
      <c r="AG31">
        <f>SUM(X32:X32)</f>
        <v>0</v>
      </c>
    </row>
    <row r="32" spans="1:39" x14ac:dyDescent="0.2">
      <c r="A32" s="37" t="s">
        <v>164</v>
      </c>
      <c r="C32" s="30" t="s">
        <v>138</v>
      </c>
      <c r="D32" t="s">
        <v>38</v>
      </c>
      <c r="E32">
        <v>2070</v>
      </c>
      <c r="F32" s="41"/>
      <c r="G32">
        <f>E32*AA32</f>
        <v>0</v>
      </c>
      <c r="H32">
        <f>I32-G32</f>
        <v>0</v>
      </c>
      <c r="I32">
        <f>E32*F32</f>
        <v>0</v>
      </c>
      <c r="J32">
        <v>1</v>
      </c>
      <c r="K32">
        <f>IF(J32=5,H32,0)</f>
        <v>0</v>
      </c>
      <c r="V32">
        <f>IF(Z32=0,I32,0)</f>
        <v>0</v>
      </c>
      <c r="W32">
        <f>IF(Z32=15,I32,0)</f>
        <v>0</v>
      </c>
      <c r="X32">
        <f>IF(Z32=21,I32,0)</f>
        <v>0</v>
      </c>
      <c r="Z32">
        <v>21</v>
      </c>
      <c r="AA32">
        <f>F32*AC32</f>
        <v>0</v>
      </c>
      <c r="AB32">
        <f>F32*(1-AC32)</f>
        <v>0</v>
      </c>
      <c r="AC32">
        <v>1.388589107130009E-2</v>
      </c>
      <c r="AI32">
        <f>E32*AA32</f>
        <v>0</v>
      </c>
      <c r="AJ32">
        <f>E32*AB32</f>
        <v>0</v>
      </c>
      <c r="AK32" t="s">
        <v>77</v>
      </c>
      <c r="AL32" t="s">
        <v>74</v>
      </c>
      <c r="AM32" s="12" t="s">
        <v>41</v>
      </c>
    </row>
    <row r="33" spans="1:39" x14ac:dyDescent="0.2">
      <c r="A33" s="13"/>
      <c r="B33" s="14"/>
      <c r="C33" s="12" t="s">
        <v>79</v>
      </c>
      <c r="D33" s="12"/>
      <c r="E33" s="12"/>
      <c r="F33" s="12"/>
      <c r="G33" s="12">
        <f>SUM(G34:G40)</f>
        <v>0</v>
      </c>
      <c r="H33" s="12">
        <f>SUM(H34:H40)</f>
        <v>0</v>
      </c>
      <c r="I33" s="12">
        <f>G33+H33</f>
        <v>0</v>
      </c>
      <c r="L33" s="12">
        <f>IF(M33="PR",I33,SUM(K34:K40))</f>
        <v>0</v>
      </c>
      <c r="M33" s="12" t="s">
        <v>80</v>
      </c>
      <c r="N33" s="12">
        <f>IF(M33="HS",G33,0)</f>
        <v>0</v>
      </c>
      <c r="O33" s="12">
        <f>IF(M33="HS",H33-L33,0)</f>
        <v>0</v>
      </c>
      <c r="P33" s="12">
        <f>IF(M33="PS",G33,0)</f>
        <v>0</v>
      </c>
      <c r="Q33" s="12">
        <f>IF(M33="PS",H33-L33,0)</f>
        <v>0</v>
      </c>
      <c r="R33" s="12">
        <f>IF(M33="MP",G33,0)</f>
        <v>0</v>
      </c>
      <c r="S33" s="12">
        <f>IF(M33="MP",H33-L33,0)</f>
        <v>0</v>
      </c>
      <c r="T33" s="12">
        <f>IF(M33="OM",G33,0)</f>
        <v>0</v>
      </c>
      <c r="U33" s="12" t="s">
        <v>78</v>
      </c>
      <c r="AE33">
        <f>SUM(V34:V40)</f>
        <v>0</v>
      </c>
      <c r="AF33">
        <f>SUM(W34:W40)</f>
        <v>0</v>
      </c>
      <c r="AG33">
        <f>SUM(X34:X40)</f>
        <v>0</v>
      </c>
    </row>
    <row r="34" spans="1:39" x14ac:dyDescent="0.2">
      <c r="A34" s="37" t="s">
        <v>165</v>
      </c>
      <c r="C34" t="s">
        <v>82</v>
      </c>
      <c r="D34" t="s">
        <v>44</v>
      </c>
      <c r="E34">
        <v>279</v>
      </c>
      <c r="F34" s="41"/>
      <c r="G34">
        <f t="shared" ref="G34:G40" si="11">E34*AA34</f>
        <v>0</v>
      </c>
      <c r="H34">
        <f t="shared" ref="H34:H40" si="12">I34-G34</f>
        <v>0</v>
      </c>
      <c r="I34">
        <f t="shared" ref="I34:I40" si="13">E34*F34</f>
        <v>0</v>
      </c>
      <c r="J34">
        <v>1</v>
      </c>
      <c r="K34">
        <f t="shared" ref="K34:K40" si="14">IF(J34=5,H34,0)</f>
        <v>0</v>
      </c>
      <c r="V34">
        <f t="shared" ref="V34:V40" si="15">IF(Z34=0,I34,0)</f>
        <v>0</v>
      </c>
      <c r="W34">
        <f t="shared" ref="W34:W40" si="16">IF(Z34=15,I34,0)</f>
        <v>0</v>
      </c>
      <c r="X34">
        <f t="shared" ref="X34:X40" si="17">IF(Z34=21,I34,0)</f>
        <v>0</v>
      </c>
      <c r="Z34">
        <v>21</v>
      </c>
      <c r="AA34">
        <f t="shared" ref="AA34:AA40" si="18">F34*AC34</f>
        <v>0</v>
      </c>
      <c r="AB34">
        <f t="shared" ref="AB34:AB40" si="19">F34*(1-AC34)</f>
        <v>0</v>
      </c>
      <c r="AC34">
        <v>0</v>
      </c>
      <c r="AI34">
        <f t="shared" ref="AI34:AI40" si="20">E34*AA34</f>
        <v>0</v>
      </c>
      <c r="AJ34">
        <f t="shared" ref="AJ34:AJ40" si="21">E34*AB34</f>
        <v>0</v>
      </c>
      <c r="AK34" t="s">
        <v>83</v>
      </c>
      <c r="AL34" t="s">
        <v>74</v>
      </c>
      <c r="AM34" s="12" t="s">
        <v>41</v>
      </c>
    </row>
    <row r="35" spans="1:39" x14ac:dyDescent="0.2">
      <c r="A35" s="37" t="s">
        <v>166</v>
      </c>
      <c r="C35" s="30" t="s">
        <v>139</v>
      </c>
      <c r="D35" t="s">
        <v>44</v>
      </c>
      <c r="E35">
        <v>279</v>
      </c>
      <c r="F35" s="41"/>
      <c r="G35">
        <f t="shared" si="11"/>
        <v>0</v>
      </c>
      <c r="H35">
        <f t="shared" si="12"/>
        <v>0</v>
      </c>
      <c r="I35">
        <f t="shared" si="13"/>
        <v>0</v>
      </c>
      <c r="J35">
        <v>1</v>
      </c>
      <c r="K35">
        <f t="shared" si="14"/>
        <v>0</v>
      </c>
      <c r="V35">
        <f t="shared" si="15"/>
        <v>0</v>
      </c>
      <c r="W35">
        <f t="shared" si="16"/>
        <v>0</v>
      </c>
      <c r="X35">
        <f t="shared" si="17"/>
        <v>0</v>
      </c>
      <c r="Z35">
        <v>21</v>
      </c>
      <c r="AA35">
        <f t="shared" si="18"/>
        <v>0</v>
      </c>
      <c r="AB35">
        <f t="shared" si="19"/>
        <v>0</v>
      </c>
      <c r="AC35">
        <v>0</v>
      </c>
      <c r="AI35">
        <f t="shared" si="20"/>
        <v>0</v>
      </c>
      <c r="AJ35">
        <f t="shared" si="21"/>
        <v>0</v>
      </c>
      <c r="AK35" t="s">
        <v>83</v>
      </c>
      <c r="AL35" t="s">
        <v>74</v>
      </c>
      <c r="AM35" s="12" t="s">
        <v>41</v>
      </c>
    </row>
    <row r="36" spans="1:39" x14ac:dyDescent="0.2">
      <c r="A36" s="37" t="s">
        <v>167</v>
      </c>
      <c r="C36" s="30" t="s">
        <v>140</v>
      </c>
      <c r="D36" t="s">
        <v>44</v>
      </c>
      <c r="E36">
        <v>279</v>
      </c>
      <c r="F36" s="41"/>
      <c r="G36">
        <f t="shared" si="11"/>
        <v>0</v>
      </c>
      <c r="H36">
        <f t="shared" si="12"/>
        <v>0</v>
      </c>
      <c r="I36">
        <f t="shared" si="13"/>
        <v>0</v>
      </c>
      <c r="J36">
        <v>1</v>
      </c>
      <c r="K36">
        <f t="shared" si="14"/>
        <v>0</v>
      </c>
      <c r="V36">
        <f t="shared" si="15"/>
        <v>0</v>
      </c>
      <c r="W36">
        <f t="shared" si="16"/>
        <v>0</v>
      </c>
      <c r="X36">
        <f t="shared" si="17"/>
        <v>0</v>
      </c>
      <c r="Z36">
        <v>21</v>
      </c>
      <c r="AA36">
        <f t="shared" si="18"/>
        <v>0</v>
      </c>
      <c r="AB36">
        <f t="shared" si="19"/>
        <v>0</v>
      </c>
      <c r="AC36">
        <v>0</v>
      </c>
      <c r="AI36">
        <f t="shared" si="20"/>
        <v>0</v>
      </c>
      <c r="AJ36">
        <f t="shared" si="21"/>
        <v>0</v>
      </c>
      <c r="AK36" t="s">
        <v>83</v>
      </c>
      <c r="AL36" t="s">
        <v>74</v>
      </c>
      <c r="AM36" s="12" t="s">
        <v>41</v>
      </c>
    </row>
    <row r="37" spans="1:39" x14ac:dyDescent="0.2">
      <c r="A37" s="37" t="s">
        <v>168</v>
      </c>
      <c r="C37" s="30" t="s">
        <v>177</v>
      </c>
      <c r="D37" t="s">
        <v>44</v>
      </c>
      <c r="E37">
        <v>279</v>
      </c>
      <c r="F37" s="41"/>
      <c r="G37">
        <f t="shared" si="11"/>
        <v>0</v>
      </c>
      <c r="H37">
        <f t="shared" si="12"/>
        <v>0</v>
      </c>
      <c r="I37">
        <f t="shared" si="13"/>
        <v>0</v>
      </c>
      <c r="J37">
        <v>1</v>
      </c>
      <c r="K37">
        <f t="shared" si="14"/>
        <v>0</v>
      </c>
      <c r="V37">
        <f t="shared" si="15"/>
        <v>0</v>
      </c>
      <c r="W37">
        <f t="shared" si="16"/>
        <v>0</v>
      </c>
      <c r="X37">
        <f t="shared" si="17"/>
        <v>0</v>
      </c>
      <c r="Z37">
        <v>21</v>
      </c>
      <c r="AA37">
        <f t="shared" si="18"/>
        <v>0</v>
      </c>
      <c r="AB37">
        <f t="shared" si="19"/>
        <v>0</v>
      </c>
      <c r="AC37">
        <v>0</v>
      </c>
      <c r="AI37">
        <f t="shared" si="20"/>
        <v>0</v>
      </c>
      <c r="AJ37">
        <f t="shared" si="21"/>
        <v>0</v>
      </c>
      <c r="AK37" t="s">
        <v>83</v>
      </c>
      <c r="AL37" t="s">
        <v>74</v>
      </c>
      <c r="AM37" s="12" t="s">
        <v>41</v>
      </c>
    </row>
    <row r="38" spans="1:39" x14ac:dyDescent="0.2">
      <c r="A38" s="37" t="s">
        <v>169</v>
      </c>
      <c r="C38" s="30" t="s">
        <v>141</v>
      </c>
      <c r="D38" t="s">
        <v>44</v>
      </c>
      <c r="E38">
        <v>279</v>
      </c>
      <c r="F38" s="41"/>
      <c r="G38">
        <f t="shared" si="11"/>
        <v>0</v>
      </c>
      <c r="H38">
        <f t="shared" si="12"/>
        <v>0</v>
      </c>
      <c r="I38">
        <f t="shared" si="13"/>
        <v>0</v>
      </c>
      <c r="J38">
        <v>1</v>
      </c>
      <c r="K38">
        <f t="shared" si="14"/>
        <v>0</v>
      </c>
      <c r="V38">
        <f t="shared" si="15"/>
        <v>0</v>
      </c>
      <c r="W38">
        <f t="shared" si="16"/>
        <v>0</v>
      </c>
      <c r="X38">
        <f t="shared" si="17"/>
        <v>0</v>
      </c>
      <c r="Z38">
        <v>21</v>
      </c>
      <c r="AA38">
        <f t="shared" si="18"/>
        <v>0</v>
      </c>
      <c r="AB38">
        <f t="shared" si="19"/>
        <v>0</v>
      </c>
      <c r="AC38">
        <v>0</v>
      </c>
      <c r="AI38">
        <f t="shared" si="20"/>
        <v>0</v>
      </c>
      <c r="AJ38">
        <f t="shared" si="21"/>
        <v>0</v>
      </c>
      <c r="AK38" t="s">
        <v>83</v>
      </c>
      <c r="AL38" t="s">
        <v>74</v>
      </c>
      <c r="AM38" s="12" t="s">
        <v>41</v>
      </c>
    </row>
    <row r="39" spans="1:39" x14ac:dyDescent="0.2">
      <c r="A39" s="37" t="s">
        <v>170</v>
      </c>
      <c r="C39" s="30" t="s">
        <v>142</v>
      </c>
      <c r="D39" t="s">
        <v>44</v>
      </c>
      <c r="E39">
        <v>279</v>
      </c>
      <c r="F39" s="41"/>
      <c r="G39">
        <f t="shared" si="11"/>
        <v>0</v>
      </c>
      <c r="H39">
        <f t="shared" si="12"/>
        <v>0</v>
      </c>
      <c r="I39">
        <f t="shared" si="13"/>
        <v>0</v>
      </c>
      <c r="J39">
        <v>1</v>
      </c>
      <c r="K39">
        <f t="shared" si="14"/>
        <v>0</v>
      </c>
      <c r="V39">
        <f t="shared" si="15"/>
        <v>0</v>
      </c>
      <c r="W39">
        <f t="shared" si="16"/>
        <v>0</v>
      </c>
      <c r="X39">
        <f t="shared" si="17"/>
        <v>0</v>
      </c>
      <c r="Z39">
        <v>21</v>
      </c>
      <c r="AA39">
        <f t="shared" si="18"/>
        <v>0</v>
      </c>
      <c r="AB39">
        <f t="shared" si="19"/>
        <v>0</v>
      </c>
      <c r="AC39">
        <v>0</v>
      </c>
      <c r="AI39">
        <f t="shared" si="20"/>
        <v>0</v>
      </c>
      <c r="AJ39">
        <f t="shared" si="21"/>
        <v>0</v>
      </c>
      <c r="AK39" t="s">
        <v>83</v>
      </c>
      <c r="AL39" t="s">
        <v>74</v>
      </c>
      <c r="AM39" s="12" t="s">
        <v>41</v>
      </c>
    </row>
    <row r="40" spans="1:39" x14ac:dyDescent="0.2">
      <c r="A40" s="37" t="s">
        <v>171</v>
      </c>
      <c r="C40" t="s">
        <v>89</v>
      </c>
      <c r="D40" t="s">
        <v>44</v>
      </c>
      <c r="E40">
        <v>279</v>
      </c>
      <c r="F40" s="41"/>
      <c r="G40">
        <f t="shared" si="11"/>
        <v>0</v>
      </c>
      <c r="H40">
        <f t="shared" si="12"/>
        <v>0</v>
      </c>
      <c r="I40">
        <f t="shared" si="13"/>
        <v>0</v>
      </c>
      <c r="J40">
        <v>1</v>
      </c>
      <c r="K40">
        <f t="shared" si="14"/>
        <v>0</v>
      </c>
      <c r="V40">
        <f t="shared" si="15"/>
        <v>0</v>
      </c>
      <c r="W40">
        <f t="shared" si="16"/>
        <v>0</v>
      </c>
      <c r="X40">
        <f t="shared" si="17"/>
        <v>0</v>
      </c>
      <c r="Z40">
        <v>21</v>
      </c>
      <c r="AA40">
        <f t="shared" si="18"/>
        <v>0</v>
      </c>
      <c r="AB40">
        <f t="shared" si="19"/>
        <v>0</v>
      </c>
      <c r="AC40">
        <v>1</v>
      </c>
      <c r="AI40">
        <f t="shared" si="20"/>
        <v>0</v>
      </c>
      <c r="AJ40">
        <f t="shared" si="21"/>
        <v>0</v>
      </c>
      <c r="AK40" t="s">
        <v>90</v>
      </c>
      <c r="AL40" t="s">
        <v>91</v>
      </c>
      <c r="AM40" s="12" t="s">
        <v>41</v>
      </c>
    </row>
    <row r="41" spans="1:39" x14ac:dyDescent="0.2">
      <c r="A41" s="13"/>
      <c r="B41" s="14"/>
      <c r="C41" s="12" t="s">
        <v>85</v>
      </c>
      <c r="D41" s="12"/>
      <c r="E41" s="12"/>
      <c r="F41" s="12"/>
      <c r="G41" s="12">
        <f>SUM(G42:G42)</f>
        <v>0</v>
      </c>
      <c r="H41" s="12">
        <f>SUM(H42:H42)</f>
        <v>0</v>
      </c>
      <c r="I41" s="12">
        <f>G41+H41</f>
        <v>0</v>
      </c>
      <c r="L41" s="12">
        <f>IF(M41="PR",I41,SUM(K42:K42))</f>
        <v>0</v>
      </c>
      <c r="M41" s="12" t="s">
        <v>86</v>
      </c>
      <c r="N41" s="12">
        <f>IF(M41="HS",G41,0)</f>
        <v>0</v>
      </c>
      <c r="O41" s="12">
        <f>IF(M41="HS",H41-L41,0)</f>
        <v>0</v>
      </c>
      <c r="P41" s="12">
        <f>IF(M41="PS",G41,0)</f>
        <v>0</v>
      </c>
      <c r="Q41" s="12">
        <f>IF(M41="PS",H41-L41,0)</f>
        <v>0</v>
      </c>
      <c r="R41" s="12">
        <f>IF(M41="MP",G41,0)</f>
        <v>0</v>
      </c>
      <c r="S41" s="12">
        <f>IF(M41="MP",H41-L41,0)</f>
        <v>0</v>
      </c>
      <c r="T41" s="12">
        <f>IF(M41="OM",G41,0)</f>
        <v>0</v>
      </c>
      <c r="U41" s="12" t="s">
        <v>87</v>
      </c>
      <c r="AE41">
        <f>SUM(V42:V42)</f>
        <v>0</v>
      </c>
      <c r="AF41">
        <f>SUM(W42:W42)</f>
        <v>0</v>
      </c>
      <c r="AG41">
        <f>SUM(X42:X42)</f>
        <v>0</v>
      </c>
    </row>
    <row r="42" spans="1:39" x14ac:dyDescent="0.2">
      <c r="A42" s="37" t="s">
        <v>172</v>
      </c>
      <c r="C42" t="s">
        <v>93</v>
      </c>
      <c r="D42" t="s">
        <v>94</v>
      </c>
      <c r="E42">
        <v>29.98414125</v>
      </c>
      <c r="F42" s="41"/>
      <c r="G42">
        <f>E42*AA42</f>
        <v>0</v>
      </c>
      <c r="H42">
        <f>I42-G42</f>
        <v>0</v>
      </c>
      <c r="I42">
        <f>E42*F42</f>
        <v>0</v>
      </c>
      <c r="J42">
        <v>5</v>
      </c>
      <c r="K42">
        <f>IF(J42=5,H42,0)</f>
        <v>0</v>
      </c>
      <c r="V42">
        <f>IF(Z42=0,I42,0)</f>
        <v>0</v>
      </c>
      <c r="W42">
        <f>IF(Z42=15,I42,0)</f>
        <v>0</v>
      </c>
      <c r="X42">
        <f>IF(Z42=21,I42,0)</f>
        <v>0</v>
      </c>
      <c r="Z42">
        <v>21</v>
      </c>
      <c r="AA42">
        <f>F42*AC42</f>
        <v>0</v>
      </c>
      <c r="AB42">
        <f>F42*(1-AC42)</f>
        <v>0</v>
      </c>
      <c r="AC42">
        <v>0</v>
      </c>
      <c r="AI42">
        <f>E42*AA42</f>
        <v>0</v>
      </c>
      <c r="AJ42">
        <f>E42*AB42</f>
        <v>0</v>
      </c>
      <c r="AK42" t="s">
        <v>90</v>
      </c>
      <c r="AL42" t="s">
        <v>91</v>
      </c>
      <c r="AM42" s="12" t="s">
        <v>41</v>
      </c>
    </row>
    <row r="43" spans="1:39" x14ac:dyDescent="0.2">
      <c r="A43" s="15"/>
      <c r="B43" s="16"/>
      <c r="C43" s="17"/>
      <c r="D43" s="17"/>
      <c r="E43" s="17"/>
      <c r="F43" s="17"/>
      <c r="G43" s="42" t="s">
        <v>95</v>
      </c>
      <c r="H43" s="42"/>
      <c r="I43" s="17">
        <f>I8+I12+I15+I18+I25+I29+I31+I33+I41</f>
        <v>0</v>
      </c>
    </row>
    <row r="44" spans="1:39" ht="15" x14ac:dyDescent="0.2">
      <c r="A44" s="32" t="s">
        <v>96</v>
      </c>
    </row>
    <row r="45" spans="1:39" ht="15" customHeight="1" x14ac:dyDescent="0.2">
      <c r="A45" s="43"/>
      <c r="B45" s="44"/>
      <c r="C45" s="45"/>
      <c r="D45" s="45"/>
      <c r="E45" s="45"/>
      <c r="F45" s="45"/>
      <c r="G45" s="45"/>
      <c r="H45" s="45"/>
      <c r="I45" s="45"/>
    </row>
    <row r="46" spans="1:39" ht="14.25" x14ac:dyDescent="0.2">
      <c r="A46" s="31" t="s">
        <v>150</v>
      </c>
    </row>
    <row r="47" spans="1:39" ht="14.25" x14ac:dyDescent="0.2">
      <c r="A47" s="31" t="s">
        <v>151</v>
      </c>
    </row>
    <row r="48" spans="1:39" ht="14.25" x14ac:dyDescent="0.2">
      <c r="A48" s="31" t="s">
        <v>152</v>
      </c>
    </row>
    <row r="49" spans="1:1" ht="14.25" x14ac:dyDescent="0.2">
      <c r="A49" s="31" t="s">
        <v>153</v>
      </c>
    </row>
    <row r="50" spans="1:1" ht="14.25" x14ac:dyDescent="0.2">
      <c r="A50" s="31" t="s">
        <v>154</v>
      </c>
    </row>
    <row r="51" spans="1:1" ht="14.25" x14ac:dyDescent="0.2">
      <c r="A51" s="31" t="s">
        <v>155</v>
      </c>
    </row>
    <row r="52" spans="1:1" ht="14.25" x14ac:dyDescent="0.2">
      <c r="A52" s="31" t="s">
        <v>156</v>
      </c>
    </row>
    <row r="53" spans="1:1" ht="14.25" x14ac:dyDescent="0.2">
      <c r="A53" s="31" t="s">
        <v>157</v>
      </c>
    </row>
    <row r="54" spans="1:1" ht="14.25" x14ac:dyDescent="0.2">
      <c r="A54" s="31" t="s">
        <v>158</v>
      </c>
    </row>
  </sheetData>
  <sheetProtection formatCells="0" formatColumns="0" formatRows="0" insertColumns="0" insertRows="0" insertHyperlinks="0" deleteColumns="0" deleteRows="0" sort="0" autoFilter="0" pivotTables="0"/>
  <mergeCells count="21">
    <mergeCell ref="A1:I1"/>
    <mergeCell ref="A2:B2"/>
    <mergeCell ref="A3:B3"/>
    <mergeCell ref="A4:B4"/>
    <mergeCell ref="A5:B5"/>
    <mergeCell ref="D2:E2"/>
    <mergeCell ref="D3:E3"/>
    <mergeCell ref="D4:E4"/>
    <mergeCell ref="D5:E5"/>
    <mergeCell ref="F2:G2"/>
    <mergeCell ref="F3:G3"/>
    <mergeCell ref="F4:G4"/>
    <mergeCell ref="F5:G5"/>
    <mergeCell ref="G43:H43"/>
    <mergeCell ref="A45:I45"/>
    <mergeCell ref="A6:A7"/>
    <mergeCell ref="B6:B7"/>
    <mergeCell ref="D6:D7"/>
    <mergeCell ref="E6:E7"/>
    <mergeCell ref="F6:F7"/>
    <mergeCell ref="G6:I6"/>
  </mergeCells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B44" sqref="B44"/>
    </sheetView>
  </sheetViews>
  <sheetFormatPr defaultColWidth="8.8554687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9" ht="30" customHeight="1" x14ac:dyDescent="0.2">
      <c r="A1" s="86" t="s">
        <v>97</v>
      </c>
      <c r="B1" s="44"/>
      <c r="C1" s="44"/>
      <c r="D1" s="44"/>
      <c r="E1" s="44"/>
      <c r="F1" s="44"/>
      <c r="G1" s="44"/>
      <c r="H1" s="44"/>
      <c r="I1" s="44"/>
    </row>
    <row r="2" spans="1:9" ht="25.5" customHeight="1" x14ac:dyDescent="0.2">
      <c r="A2" s="87" t="s">
        <v>1</v>
      </c>
      <c r="B2" s="88"/>
      <c r="C2" s="4" t="s">
        <v>159</v>
      </c>
      <c r="D2" s="19"/>
      <c r="E2" s="19" t="s">
        <v>3</v>
      </c>
      <c r="F2" s="36" t="s">
        <v>162</v>
      </c>
      <c r="G2" s="19"/>
      <c r="H2" s="19" t="s">
        <v>98</v>
      </c>
      <c r="I2" s="35" t="s">
        <v>163</v>
      </c>
    </row>
    <row r="3" spans="1:9" ht="25.5" customHeight="1" x14ac:dyDescent="0.2">
      <c r="A3" s="89" t="s">
        <v>4</v>
      </c>
      <c r="B3" s="44"/>
      <c r="C3" s="33" t="s">
        <v>160</v>
      </c>
      <c r="D3" s="1"/>
      <c r="E3" s="1" t="s">
        <v>7</v>
      </c>
      <c r="F3" s="1"/>
      <c r="G3" s="1"/>
      <c r="H3" s="1" t="s">
        <v>98</v>
      </c>
      <c r="I3" s="21"/>
    </row>
    <row r="4" spans="1:9" ht="25.5" customHeight="1" x14ac:dyDescent="0.2">
      <c r="A4" s="89" t="s">
        <v>8</v>
      </c>
      <c r="B4" s="44"/>
      <c r="C4" s="33" t="s">
        <v>161</v>
      </c>
      <c r="D4" s="1"/>
      <c r="E4" s="1" t="s">
        <v>10</v>
      </c>
      <c r="F4" s="1"/>
      <c r="G4" s="1"/>
      <c r="H4" s="1" t="s">
        <v>98</v>
      </c>
      <c r="I4" s="21"/>
    </row>
    <row r="5" spans="1:9" ht="25.5" customHeight="1" x14ac:dyDescent="0.2">
      <c r="A5" s="89" t="s">
        <v>5</v>
      </c>
      <c r="B5" s="44"/>
      <c r="C5" s="1"/>
      <c r="D5" s="1"/>
      <c r="E5" s="1" t="s">
        <v>9</v>
      </c>
      <c r="F5" s="1"/>
      <c r="G5" s="1"/>
      <c r="H5" s="1" t="s">
        <v>99</v>
      </c>
      <c r="I5" s="22"/>
    </row>
    <row r="6" spans="1:9" ht="25.5" customHeight="1" x14ac:dyDescent="0.2">
      <c r="A6" s="82" t="s">
        <v>11</v>
      </c>
      <c r="B6" s="83"/>
      <c r="C6" s="20"/>
      <c r="D6" s="20"/>
      <c r="E6" s="20" t="s">
        <v>13</v>
      </c>
      <c r="F6" s="20"/>
      <c r="G6" s="20"/>
      <c r="H6" s="20" t="s">
        <v>100</v>
      </c>
      <c r="I6" s="23" t="s">
        <v>6</v>
      </c>
    </row>
    <row r="7" spans="1:9" ht="25.5" customHeight="1" x14ac:dyDescent="0.2">
      <c r="A7" s="84" t="s">
        <v>101</v>
      </c>
      <c r="B7" s="85"/>
      <c r="C7" s="85"/>
      <c r="D7" s="85"/>
      <c r="E7" s="85"/>
      <c r="F7" s="85"/>
      <c r="G7" s="85"/>
      <c r="H7" s="85"/>
      <c r="I7" s="85"/>
    </row>
    <row r="8" spans="1:9" ht="25.5" customHeight="1" x14ac:dyDescent="0.2">
      <c r="A8" s="29" t="s">
        <v>102</v>
      </c>
      <c r="B8" s="79" t="s">
        <v>103</v>
      </c>
      <c r="C8" s="80"/>
      <c r="D8" s="29" t="s">
        <v>104</v>
      </c>
      <c r="E8" s="79" t="s">
        <v>105</v>
      </c>
      <c r="F8" s="80"/>
      <c r="G8" s="29" t="s">
        <v>106</v>
      </c>
      <c r="H8" s="79" t="s">
        <v>107</v>
      </c>
      <c r="I8" s="80"/>
    </row>
    <row r="9" spans="1:9" ht="15" x14ac:dyDescent="0.2">
      <c r="A9" s="81" t="s">
        <v>108</v>
      </c>
      <c r="B9" s="25" t="s">
        <v>109</v>
      </c>
      <c r="C9" s="26">
        <f>SUM('Stavební rozpočet'!N8:N42)</f>
        <v>0</v>
      </c>
      <c r="D9" s="65" t="s">
        <v>110</v>
      </c>
      <c r="E9" s="66"/>
      <c r="F9" s="26">
        <v>0</v>
      </c>
      <c r="G9" s="65" t="s">
        <v>111</v>
      </c>
      <c r="H9" s="66"/>
      <c r="I9" s="26">
        <f>0.025*C17</f>
        <v>0</v>
      </c>
    </row>
    <row r="10" spans="1:9" ht="15" x14ac:dyDescent="0.2">
      <c r="A10" s="81"/>
      <c r="B10" s="25" t="s">
        <v>23</v>
      </c>
      <c r="C10" s="26">
        <f>SUM('Stavební rozpočet'!O8:O42)</f>
        <v>0</v>
      </c>
      <c r="D10" s="65" t="s">
        <v>112</v>
      </c>
      <c r="E10" s="66"/>
      <c r="F10" s="26">
        <v>0</v>
      </c>
      <c r="G10" s="65" t="s">
        <v>113</v>
      </c>
      <c r="H10" s="66"/>
      <c r="I10" s="26">
        <f>0.07*C17</f>
        <v>0</v>
      </c>
    </row>
    <row r="11" spans="1:9" ht="15" x14ac:dyDescent="0.2">
      <c r="A11" s="81" t="s">
        <v>114</v>
      </c>
      <c r="B11" s="25" t="s">
        <v>109</v>
      </c>
      <c r="C11" s="26">
        <f>SUM('Stavební rozpočet'!P8:P42)</f>
        <v>0</v>
      </c>
      <c r="D11" s="65" t="s">
        <v>115</v>
      </c>
      <c r="E11" s="66"/>
      <c r="F11" s="26">
        <v>0</v>
      </c>
      <c r="G11" s="65" t="s">
        <v>116</v>
      </c>
      <c r="H11" s="66"/>
      <c r="I11" s="26">
        <f>0.06*C17</f>
        <v>0</v>
      </c>
    </row>
    <row r="12" spans="1:9" ht="15" x14ac:dyDescent="0.2">
      <c r="A12" s="81"/>
      <c r="B12" s="25" t="s">
        <v>23</v>
      </c>
      <c r="C12" s="26">
        <f>SUM('Stavební rozpočet'!Q8:Q42)</f>
        <v>0</v>
      </c>
      <c r="D12" s="65" t="s">
        <v>117</v>
      </c>
      <c r="E12" s="66"/>
      <c r="F12" s="26">
        <v>0</v>
      </c>
      <c r="G12" s="65" t="s">
        <v>115</v>
      </c>
      <c r="H12" s="66"/>
      <c r="I12" s="26">
        <f>0.05*C17</f>
        <v>0</v>
      </c>
    </row>
    <row r="13" spans="1:9" ht="15" x14ac:dyDescent="0.2">
      <c r="A13" s="81" t="s">
        <v>118</v>
      </c>
      <c r="B13" s="25" t="s">
        <v>109</v>
      </c>
      <c r="C13" s="26">
        <f>SUM('Stavební rozpočet'!R8:R42)</f>
        <v>0</v>
      </c>
      <c r="D13" s="65" t="s">
        <v>119</v>
      </c>
      <c r="E13" s="66"/>
      <c r="F13" s="26">
        <v>0</v>
      </c>
      <c r="G13" s="65" t="s">
        <v>120</v>
      </c>
      <c r="H13" s="66"/>
      <c r="I13" s="26">
        <f>0.025*C17</f>
        <v>0</v>
      </c>
    </row>
    <row r="14" spans="1:9" ht="15" x14ac:dyDescent="0.2">
      <c r="A14" s="81"/>
      <c r="B14" s="25" t="s">
        <v>23</v>
      </c>
      <c r="C14" s="26">
        <f>SUM('Stavební rozpočet'!S8:S42)</f>
        <v>0</v>
      </c>
      <c r="D14" s="65" t="s">
        <v>121</v>
      </c>
      <c r="E14" s="66"/>
      <c r="F14" s="26">
        <v>0</v>
      </c>
      <c r="G14" s="65" t="s">
        <v>122</v>
      </c>
      <c r="H14" s="66"/>
      <c r="I14" s="26">
        <v>0</v>
      </c>
    </row>
    <row r="15" spans="1:9" ht="15.75" x14ac:dyDescent="0.2">
      <c r="A15" s="77" t="s">
        <v>85</v>
      </c>
      <c r="B15" s="66"/>
      <c r="C15" s="26">
        <f>SUM('Stavební rozpočet'!T8:T42)</f>
        <v>0</v>
      </c>
      <c r="D15" s="65"/>
      <c r="E15" s="66"/>
      <c r="F15" s="26">
        <v>0</v>
      </c>
      <c r="G15" s="24"/>
      <c r="H15" s="25"/>
      <c r="I15" s="26"/>
    </row>
    <row r="16" spans="1:9" ht="15.75" x14ac:dyDescent="0.2">
      <c r="A16" s="77" t="s">
        <v>123</v>
      </c>
      <c r="B16" s="66"/>
      <c r="C16" s="26">
        <f>SUM('Stavební rozpočet'!L8:L42)</f>
        <v>0</v>
      </c>
      <c r="D16" s="65"/>
      <c r="E16" s="66"/>
      <c r="F16" s="26">
        <v>0</v>
      </c>
      <c r="G16" s="24"/>
      <c r="H16" s="25"/>
      <c r="I16" s="26"/>
    </row>
    <row r="17" spans="1:9" ht="15.75" x14ac:dyDescent="0.2">
      <c r="A17" s="77" t="s">
        <v>124</v>
      </c>
      <c r="B17" s="66"/>
      <c r="C17" s="26">
        <f>SUM(C9:C16)</f>
        <v>0</v>
      </c>
      <c r="D17" s="77" t="s">
        <v>125</v>
      </c>
      <c r="E17" s="78"/>
      <c r="F17" s="26">
        <f>SUM(F9:F16)</f>
        <v>0</v>
      </c>
      <c r="G17" s="77" t="s">
        <v>126</v>
      </c>
      <c r="H17" s="78"/>
      <c r="I17" s="26">
        <f>SUM(I9:I16)</f>
        <v>0</v>
      </c>
    </row>
    <row r="18" spans="1:9" ht="15.75" x14ac:dyDescent="0.2">
      <c r="A18" s="18"/>
      <c r="B18" s="18"/>
      <c r="C18" s="18"/>
      <c r="D18" s="77" t="s">
        <v>127</v>
      </c>
      <c r="E18" s="78"/>
      <c r="F18" s="26">
        <v>0</v>
      </c>
      <c r="G18" s="77" t="s">
        <v>128</v>
      </c>
      <c r="H18" s="78"/>
      <c r="I18" s="26">
        <v>0</v>
      </c>
    </row>
    <row r="19" spans="1:9" ht="15.75" x14ac:dyDescent="0.2">
      <c r="A19" s="18"/>
      <c r="B19" s="18"/>
      <c r="C19" s="18"/>
      <c r="D19" s="18"/>
      <c r="E19" s="18"/>
      <c r="F19" s="18"/>
      <c r="G19" s="28"/>
      <c r="H19" s="28"/>
      <c r="I19" s="18"/>
    </row>
    <row r="20" spans="1:9" ht="15.75" x14ac:dyDescent="0.2">
      <c r="A20" s="18"/>
      <c r="B20" s="18"/>
      <c r="C20" s="18"/>
      <c r="D20" s="18"/>
      <c r="E20" s="18"/>
      <c r="F20" s="18"/>
      <c r="G20" s="28"/>
      <c r="H20" s="28"/>
      <c r="I20" s="18"/>
    </row>
    <row r="21" spans="1:9" ht="15" x14ac:dyDescent="0.2">
      <c r="A21" s="18"/>
      <c r="B21" s="18"/>
      <c r="C21" s="18"/>
      <c r="D21" s="18"/>
      <c r="E21" s="18"/>
      <c r="F21" s="18"/>
      <c r="G21" s="18"/>
      <c r="H21" s="18"/>
      <c r="I21" s="18"/>
    </row>
    <row r="22" spans="1:9" ht="15.75" x14ac:dyDescent="0.2">
      <c r="A22" s="67" t="s">
        <v>129</v>
      </c>
      <c r="B22" s="68"/>
      <c r="C22" s="27">
        <f>SUM('Stavební rozpočet'!V9:V42)*(1-C18/100)</f>
        <v>0</v>
      </c>
      <c r="D22" s="18"/>
      <c r="E22" s="18"/>
      <c r="F22" s="18"/>
      <c r="G22" s="18"/>
      <c r="H22" s="18"/>
      <c r="I22" s="18"/>
    </row>
    <row r="23" spans="1:9" ht="15.75" x14ac:dyDescent="0.2">
      <c r="A23" s="67" t="s">
        <v>130</v>
      </c>
      <c r="B23" s="68"/>
      <c r="C23" s="27">
        <f>SUM('Stavební rozpočet'!W9:W42)*(1-C18/100)</f>
        <v>0</v>
      </c>
      <c r="D23" s="67" t="s">
        <v>131</v>
      </c>
      <c r="E23" s="68"/>
      <c r="F23" s="27">
        <f>ROUND(C23*(15/100),2)</f>
        <v>0</v>
      </c>
      <c r="G23" s="67" t="s">
        <v>132</v>
      </c>
      <c r="H23" s="68"/>
      <c r="I23" s="27">
        <f>SUM(C22:C24)</f>
        <v>0</v>
      </c>
    </row>
    <row r="24" spans="1:9" ht="15.75" x14ac:dyDescent="0.2">
      <c r="A24" s="67" t="s">
        <v>133</v>
      </c>
      <c r="B24" s="68"/>
      <c r="C24" s="27">
        <f>SUM('Stavební rozpočet'!X9:X42)*(1-C18/100)+(F17+I17+F18+I18+I19+I20)</f>
        <v>0</v>
      </c>
      <c r="D24" s="67" t="s">
        <v>134</v>
      </c>
      <c r="E24" s="68"/>
      <c r="F24" s="27">
        <f>ROUND(C24*(21/100),2)</f>
        <v>0</v>
      </c>
      <c r="G24" s="67" t="s">
        <v>135</v>
      </c>
      <c r="H24" s="68"/>
      <c r="I24" s="27">
        <f>F23+F24+I23</f>
        <v>0</v>
      </c>
    </row>
    <row r="25" spans="1:9" ht="15" x14ac:dyDescent="0.2">
      <c r="A25" s="18"/>
      <c r="B25" s="18"/>
      <c r="C25" s="18"/>
      <c r="D25" s="18"/>
      <c r="E25" s="18"/>
      <c r="F25" s="18"/>
      <c r="G25" s="18"/>
      <c r="H25" s="18"/>
      <c r="I25" s="18"/>
    </row>
    <row r="26" spans="1:9" ht="15" x14ac:dyDescent="0.2">
      <c r="A26" s="69" t="s">
        <v>7</v>
      </c>
      <c r="B26" s="70"/>
      <c r="C26" s="71"/>
      <c r="D26" s="69" t="s">
        <v>3</v>
      </c>
      <c r="E26" s="70"/>
      <c r="F26" s="71"/>
      <c r="G26" s="69" t="s">
        <v>10</v>
      </c>
      <c r="H26" s="70"/>
      <c r="I26" s="71"/>
    </row>
    <row r="27" spans="1:9" x14ac:dyDescent="0.2">
      <c r="A27" s="72"/>
      <c r="B27" s="64"/>
      <c r="C27" s="73"/>
      <c r="D27" s="72"/>
      <c r="E27" s="64"/>
      <c r="F27" s="73"/>
      <c r="G27" s="72"/>
      <c r="H27" s="64"/>
      <c r="I27" s="73"/>
    </row>
    <row r="28" spans="1:9" x14ac:dyDescent="0.2">
      <c r="A28" s="72"/>
      <c r="B28" s="64"/>
      <c r="C28" s="73"/>
      <c r="D28" s="72"/>
      <c r="E28" s="64"/>
      <c r="F28" s="73"/>
      <c r="G28" s="72"/>
      <c r="H28" s="64"/>
      <c r="I28" s="73"/>
    </row>
    <row r="29" spans="1:9" x14ac:dyDescent="0.2">
      <c r="A29" s="72"/>
      <c r="B29" s="64"/>
      <c r="C29" s="73"/>
      <c r="D29" s="72"/>
      <c r="E29" s="64"/>
      <c r="F29" s="73"/>
      <c r="G29" s="72"/>
      <c r="H29" s="64"/>
      <c r="I29" s="73"/>
    </row>
    <row r="30" spans="1:9" ht="15" x14ac:dyDescent="0.2">
      <c r="A30" s="74" t="s">
        <v>136</v>
      </c>
      <c r="B30" s="75"/>
      <c r="C30" s="76"/>
      <c r="D30" s="74" t="s">
        <v>136</v>
      </c>
      <c r="E30" s="75"/>
      <c r="F30" s="76"/>
      <c r="G30" s="74" t="s">
        <v>136</v>
      </c>
      <c r="H30" s="75"/>
      <c r="I30" s="76"/>
    </row>
    <row r="31" spans="1:9" ht="15" x14ac:dyDescent="0.2">
      <c r="A31" s="32" t="s">
        <v>96</v>
      </c>
      <c r="B31" s="1"/>
    </row>
    <row r="32" spans="1:9" ht="17.100000000000001" customHeight="1" x14ac:dyDescent="0.2">
      <c r="A32" s="63"/>
      <c r="B32" s="64"/>
      <c r="C32" s="64"/>
      <c r="D32" s="64"/>
      <c r="E32" s="64"/>
      <c r="F32" s="64"/>
      <c r="G32" s="64"/>
      <c r="H32" s="64"/>
      <c r="I32" s="64"/>
    </row>
    <row r="33" spans="1:9" ht="15" x14ac:dyDescent="0.2">
      <c r="A33" s="31" t="s">
        <v>150</v>
      </c>
      <c r="B33" s="18"/>
      <c r="C33" s="18"/>
      <c r="D33" s="18"/>
      <c r="E33" s="18"/>
      <c r="F33" s="18"/>
      <c r="G33" s="18"/>
      <c r="H33" s="18"/>
      <c r="I33" s="18"/>
    </row>
    <row r="34" spans="1:9" ht="15" x14ac:dyDescent="0.2">
      <c r="A34" s="31" t="s">
        <v>151</v>
      </c>
      <c r="B34" s="18"/>
      <c r="C34" s="18"/>
      <c r="D34" s="18"/>
      <c r="E34" s="18"/>
      <c r="F34" s="18"/>
      <c r="G34" s="18"/>
      <c r="H34" s="18"/>
      <c r="I34" s="18"/>
    </row>
    <row r="35" spans="1:9" ht="15" x14ac:dyDescent="0.2">
      <c r="A35" s="31" t="s">
        <v>152</v>
      </c>
      <c r="B35" s="18"/>
      <c r="C35" s="18"/>
      <c r="D35" s="18"/>
      <c r="E35" s="18"/>
      <c r="F35" s="18"/>
      <c r="G35" s="18"/>
      <c r="H35" s="18"/>
      <c r="I35" s="18"/>
    </row>
    <row r="36" spans="1:9" ht="14.25" x14ac:dyDescent="0.2">
      <c r="A36" s="31" t="s">
        <v>153</v>
      </c>
    </row>
    <row r="37" spans="1:9" ht="14.25" x14ac:dyDescent="0.2">
      <c r="A37" s="31" t="s">
        <v>154</v>
      </c>
    </row>
    <row r="38" spans="1:9" ht="14.25" x14ac:dyDescent="0.2">
      <c r="A38" s="31" t="s">
        <v>155</v>
      </c>
    </row>
    <row r="39" spans="1:9" ht="14.25" x14ac:dyDescent="0.2">
      <c r="A39" s="31" t="s">
        <v>156</v>
      </c>
    </row>
    <row r="40" spans="1:9" ht="14.25" x14ac:dyDescent="0.2">
      <c r="A40" s="31" t="s">
        <v>157</v>
      </c>
    </row>
    <row r="41" spans="1:9" ht="14.25" x14ac:dyDescent="0.2">
      <c r="A41" s="31" t="s">
        <v>158</v>
      </c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Správa železnic - Křižíkova 2a</dc:title>
  <dc:subject/>
  <dc:creator>Verlag Dashőfer, s.r.o.</dc:creator>
  <cp:keywords/>
  <dc:description/>
  <cp:lastModifiedBy>Mešková Martina, Mgr.</cp:lastModifiedBy>
  <dcterms:created xsi:type="dcterms:W3CDTF">2024-01-29T12:56:09Z</dcterms:created>
  <dcterms:modified xsi:type="dcterms:W3CDTF">2024-07-09T10:19:45Z</dcterms:modified>
  <cp:category/>
</cp:coreProperties>
</file>